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&amp;D\Producten\02. Plafondroosters\MCAS\Selection_Tools\"/>
    </mc:Choice>
  </mc:AlternateContent>
  <workbookProtection workbookAlgorithmName="SHA-512" workbookHashValue="bfnDNEoHRzHfcOdqJfH6L+qGyvLI+KaSpaMO8YzMNNAzF+188MXj2zphYkvIJ3+xB84/CVHF1yp6C/yIA/gAcg==" workbookSaltValue="xlTRQ7b0UMquGDMst0x29w==" workbookSpinCount="100000" lockStructure="1"/>
  <bookViews>
    <workbookView xWindow="0" yWindow="0" windowWidth="24000" windowHeight="9735"/>
  </bookViews>
  <sheets>
    <sheet name="SelectionData" sheetId="2" r:id="rId1"/>
    <sheet name="units" sheetId="3" state="hidden" r:id="rId2"/>
    <sheet name="TechData" sheetId="1" state="hidden" r:id="rId3"/>
  </sheets>
  <definedNames>
    <definedName name="units">units!$A$1:$A$2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I6" i="2"/>
  <c r="J6" i="2"/>
  <c r="H7" i="2"/>
  <c r="I7" i="2"/>
  <c r="J7" i="2"/>
  <c r="H8" i="2"/>
  <c r="I8" i="2"/>
  <c r="J8" i="2"/>
  <c r="H9" i="2"/>
  <c r="I9" i="2"/>
  <c r="J9" i="2"/>
  <c r="G7" i="2"/>
  <c r="G8" i="2"/>
  <c r="G9" i="2"/>
  <c r="D6" i="2"/>
  <c r="E6" i="2"/>
  <c r="D7" i="2"/>
  <c r="E7" i="2"/>
  <c r="D8" i="2"/>
  <c r="E8" i="2"/>
  <c r="D9" i="2"/>
  <c r="E9" i="2"/>
  <c r="C8" i="2"/>
  <c r="C9" i="2"/>
  <c r="H11" i="2" l="1"/>
  <c r="I11" i="2"/>
  <c r="J11" i="2"/>
  <c r="G11" i="2"/>
  <c r="D11" i="2"/>
  <c r="E11" i="2"/>
  <c r="C11" i="2"/>
  <c r="J14" i="2" l="1"/>
  <c r="I12" i="2"/>
  <c r="H14" i="2"/>
  <c r="I14" i="2" l="1"/>
  <c r="H12" i="2"/>
  <c r="J12" i="2"/>
  <c r="J13" i="2"/>
  <c r="J15" i="2"/>
  <c r="J24" i="2" s="1"/>
  <c r="H13" i="2"/>
  <c r="H15" i="2"/>
  <c r="H20" i="2" s="1"/>
  <c r="I13" i="2"/>
  <c r="I15" i="2"/>
  <c r="I21" i="2" s="1"/>
  <c r="B3" i="2"/>
  <c r="B15" i="2" s="1"/>
  <c r="I23" i="2" l="1"/>
  <c r="H23" i="2"/>
  <c r="H25" i="2"/>
  <c r="I20" i="2"/>
  <c r="I24" i="2"/>
  <c r="H19" i="2"/>
  <c r="I22" i="2"/>
  <c r="H22" i="2"/>
  <c r="H24" i="2"/>
  <c r="J21" i="2"/>
  <c r="H21" i="2"/>
  <c r="J20" i="2"/>
  <c r="J19" i="2"/>
  <c r="J25" i="2"/>
  <c r="J22" i="2"/>
  <c r="J23" i="2"/>
  <c r="I19" i="2"/>
  <c r="I25" i="2"/>
  <c r="B14" i="2"/>
  <c r="C7" i="2" l="1"/>
  <c r="G6" i="2"/>
  <c r="C6" i="2"/>
  <c r="C13" i="2" l="1"/>
  <c r="C15" i="2"/>
  <c r="C14" i="2"/>
  <c r="G13" i="2"/>
  <c r="G14" i="2"/>
  <c r="G15" i="2"/>
  <c r="E13" i="2"/>
  <c r="E15" i="2"/>
  <c r="E14" i="2"/>
  <c r="D13" i="2"/>
  <c r="D15" i="2"/>
  <c r="D14" i="2"/>
  <c r="G12" i="2"/>
  <c r="E12" i="2"/>
  <c r="C12" i="2"/>
  <c r="D12" i="2"/>
  <c r="C21" i="2" l="1"/>
  <c r="E25" i="2"/>
  <c r="D20" i="2"/>
  <c r="E19" i="2"/>
  <c r="G22" i="2"/>
  <c r="C19" i="2"/>
  <c r="G20" i="2"/>
  <c r="E24" i="2"/>
  <c r="G23" i="2"/>
  <c r="E20" i="2"/>
  <c r="D24" i="2"/>
  <c r="E22" i="2"/>
  <c r="E23" i="2"/>
  <c r="G25" i="2"/>
  <c r="D25" i="2"/>
  <c r="C25" i="2"/>
  <c r="C22" i="2"/>
  <c r="D23" i="2"/>
  <c r="D21" i="2"/>
  <c r="C20" i="2"/>
  <c r="C24" i="2"/>
  <c r="G21" i="2"/>
  <c r="G19" i="2"/>
  <c r="D19" i="2"/>
  <c r="E21" i="2"/>
  <c r="C23" i="2"/>
  <c r="G24" i="2"/>
  <c r="D22" i="2"/>
</calcChain>
</file>

<file path=xl/sharedStrings.xml><?xml version="1.0" encoding="utf-8"?>
<sst xmlns="http://schemas.openxmlformats.org/spreadsheetml/2006/main" count="114" uniqueCount="60">
  <si>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</si>
  <si>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</si>
  <si>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</si>
  <si>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</si>
  <si>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</si>
  <si>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</si>
  <si>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</si>
  <si>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</si>
  <si>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</si>
  <si>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</si>
  <si>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</si>
  <si>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</si>
  <si>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</si>
  <si>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</si>
  <si>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</si>
  <si>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</si>
  <si>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</si>
  <si>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</si>
  <si>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</si>
  <si>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</si>
  <si>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</si>
  <si>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</si>
  <si>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</si>
  <si>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</si>
  <si>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</si>
  <si>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</si>
  <si>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</si>
  <si>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</si>
  <si>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</si>
  <si>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</si>
  <si>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</si>
  <si>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</si>
  <si>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</si>
  <si>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</si>
  <si>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</si>
  <si>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</si>
  <si>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</si>
  <si>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</si>
  <si>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</si>
  <si>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>room attenuation</t>
  </si>
  <si>
    <t>acoustics unit</t>
  </si>
  <si>
    <t>dB(A)</t>
  </si>
  <si>
    <t>NR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</si>
  <si>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</si>
  <si>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duct air velocity, V</t>
    </r>
    <r>
      <rPr>
        <vertAlign val="subscript"/>
        <sz val="10"/>
        <color theme="1"/>
        <rFont val="Calibri"/>
        <family val="2"/>
      </rPr>
      <t>duct</t>
    </r>
  </si>
  <si>
    <t>[m/s]</t>
  </si>
  <si>
    <t>MCAS 100 294</t>
  </si>
  <si>
    <t>MCAS 125 294</t>
  </si>
  <si>
    <t>Plenum</t>
  </si>
  <si>
    <t>Ø Spigot</t>
  </si>
  <si>
    <t>Damper position</t>
  </si>
  <si>
    <t>MCAS 160 294</t>
  </si>
  <si>
    <t>MCAS 125 594</t>
  </si>
  <si>
    <t>MCAS 160 594</t>
  </si>
  <si>
    <t>MCAS 200 594</t>
  </si>
  <si>
    <t>MCAS 250 594</t>
  </si>
  <si>
    <t>MCAV 294</t>
  </si>
  <si>
    <t>MCAV 594</t>
  </si>
  <si>
    <t>100% (open)</t>
  </si>
  <si>
    <t>Insert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</si>
</sst>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/>
    <xf numFmtId="164" fontId="10" fillId="2" borderId="4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1" xfId="0" applyFont="1" applyFill="1" applyBorder="1"/>
    <xf numFmtId="0" fontId="11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/>
    <xf numFmtId="0" fontId="10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10" fillId="0" borderId="0" xfId="0" applyFont="1" applyFill="1" applyBorder="1"/>
    <xf numFmtId="0" fontId="9" fillId="0" borderId="6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66" fontId="10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/>
    <xf numFmtId="0" fontId="14" fillId="2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104775</xdr:rowOff>
    </xdr:from>
    <xdr:to>
      <xdr:col>8</xdr:col>
      <xdr:colOff>633219</xdr:colOff>
      <xdr:row>4</xdr:row>
      <xdr:rowOff>38099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104775"/>
          <a:ext cx="3709794" cy="685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9</xdr:row>
      <xdr:rowOff>123825</xdr:rowOff>
    </xdr:from>
    <xdr:to>
      <xdr:col>0</xdr:col>
      <xdr:colOff>638100</xdr:colOff>
      <xdr:row>10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34</xdr:row>
      <xdr:rowOff>66675</xdr:rowOff>
    </xdr:from>
    <xdr:to>
      <xdr:col>0</xdr:col>
      <xdr:colOff>790575</xdr:colOff>
      <xdr:row>35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27</xdr:row>
      <xdr:rowOff>185457</xdr:rowOff>
    </xdr:from>
    <xdr:to>
      <xdr:col>0</xdr:col>
      <xdr:colOff>812987</xdr:colOff>
      <xdr:row>29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30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5</xdr:row>
      <xdr:rowOff>54427</xdr:rowOff>
    </xdr:from>
    <xdr:to>
      <xdr:col>0</xdr:col>
      <xdr:colOff>1130860</xdr:colOff>
      <xdr:row>7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24</xdr:row>
      <xdr:rowOff>47625</xdr:rowOff>
    </xdr:from>
    <xdr:to>
      <xdr:col>0</xdr:col>
      <xdr:colOff>885718</xdr:colOff>
      <xdr:row>26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24</xdr:row>
      <xdr:rowOff>47625</xdr:rowOff>
    </xdr:from>
    <xdr:to>
      <xdr:col>0</xdr:col>
      <xdr:colOff>885718</xdr:colOff>
      <xdr:row>26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</xdr:row>
      <xdr:rowOff>95250</xdr:rowOff>
    </xdr:from>
    <xdr:to>
      <xdr:col>0</xdr:col>
      <xdr:colOff>1228575</xdr:colOff>
      <xdr:row>14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</xdr:row>
      <xdr:rowOff>95250</xdr:rowOff>
    </xdr:from>
    <xdr:to>
      <xdr:col>0</xdr:col>
      <xdr:colOff>1228575</xdr:colOff>
      <xdr:row>14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9</xdr:row>
      <xdr:rowOff>123825</xdr:rowOff>
    </xdr:from>
    <xdr:to>
      <xdr:col>0</xdr:col>
      <xdr:colOff>638100</xdr:colOff>
      <xdr:row>10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34</xdr:row>
      <xdr:rowOff>66675</xdr:rowOff>
    </xdr:from>
    <xdr:to>
      <xdr:col>0</xdr:col>
      <xdr:colOff>790575</xdr:colOff>
      <xdr:row>35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27</xdr:row>
      <xdr:rowOff>185457</xdr:rowOff>
    </xdr:from>
    <xdr:to>
      <xdr:col>0</xdr:col>
      <xdr:colOff>812987</xdr:colOff>
      <xdr:row>29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30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5</xdr:row>
      <xdr:rowOff>54427</xdr:rowOff>
    </xdr:from>
    <xdr:to>
      <xdr:col>0</xdr:col>
      <xdr:colOff>1130860</xdr:colOff>
      <xdr:row>7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</xdr:row>
      <xdr:rowOff>95250</xdr:rowOff>
    </xdr:from>
    <xdr:to>
      <xdr:col>0</xdr:col>
      <xdr:colOff>1228575</xdr:colOff>
      <xdr:row>14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24</xdr:row>
      <xdr:rowOff>47625</xdr:rowOff>
    </xdr:from>
    <xdr:to>
      <xdr:col>0</xdr:col>
      <xdr:colOff>885718</xdr:colOff>
      <xdr:row>26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9</xdr:row>
      <xdr:rowOff>123825</xdr:rowOff>
    </xdr:from>
    <xdr:to>
      <xdr:col>0</xdr:col>
      <xdr:colOff>638100</xdr:colOff>
      <xdr:row>10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</xdr:row>
      <xdr:rowOff>95250</xdr:rowOff>
    </xdr:from>
    <xdr:to>
      <xdr:col>0</xdr:col>
      <xdr:colOff>1228575</xdr:colOff>
      <xdr:row>14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34</xdr:row>
      <xdr:rowOff>66675</xdr:rowOff>
    </xdr:from>
    <xdr:to>
      <xdr:col>0</xdr:col>
      <xdr:colOff>790575</xdr:colOff>
      <xdr:row>35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27</xdr:row>
      <xdr:rowOff>185457</xdr:rowOff>
    </xdr:from>
    <xdr:to>
      <xdr:col>0</xdr:col>
      <xdr:colOff>812987</xdr:colOff>
      <xdr:row>29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30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5</xdr:row>
      <xdr:rowOff>54427</xdr:rowOff>
    </xdr:from>
    <xdr:to>
      <xdr:col>0</xdr:col>
      <xdr:colOff>1130860</xdr:colOff>
      <xdr:row>7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24</xdr:row>
      <xdr:rowOff>47625</xdr:rowOff>
    </xdr:from>
    <xdr:to>
      <xdr:col>0</xdr:col>
      <xdr:colOff>885718</xdr:colOff>
      <xdr:row>26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workbookViewId="0">
      <selection activeCell="C3" sqref="C3"/>
    </sheetView>
  </sheetViews>
  <sheetFormatPr defaultRowHeight="15" x14ac:dyDescent="0.25"/>
  <cols>
    <col min="1" max="1" width="26.5703125" customWidth="1"/>
    <col min="2" max="5" width="15.140625" customWidth="1"/>
    <col min="6" max="6" width="3.7109375" style="59" customWidth="1"/>
    <col min="7" max="10" width="15.140625" customWidth="1"/>
  </cols>
  <sheetData>
    <row r="1" spans="1:10" ht="21" x14ac:dyDescent="0.35">
      <c r="A1" s="6" t="s">
        <v>11</v>
      </c>
    </row>
    <row r="2" spans="1:10" s="45" customFormat="1" ht="12.75" x14ac:dyDescent="0.2">
      <c r="A2" s="43" t="s">
        <v>17</v>
      </c>
      <c r="B2" s="44" t="s">
        <v>12</v>
      </c>
      <c r="C2" s="51">
        <v>300</v>
      </c>
      <c r="F2" s="60"/>
    </row>
    <row r="3" spans="1:10" s="45" customFormat="1" ht="12.75" x14ac:dyDescent="0.2">
      <c r="A3" s="43" t="s">
        <v>39</v>
      </c>
      <c r="B3" s="44" t="str">
        <f>CONCATENATE("[",C4,"]")</f>
        <v>[dB(A)]</v>
      </c>
      <c r="C3" s="51">
        <v>8</v>
      </c>
      <c r="F3" s="60"/>
    </row>
    <row r="4" spans="1:10" s="45" customFormat="1" ht="12.75" x14ac:dyDescent="0.2">
      <c r="A4" s="43" t="s">
        <v>40</v>
      </c>
      <c r="B4" s="44"/>
      <c r="C4" s="51" t="s">
        <v>41</v>
      </c>
      <c r="F4" s="60"/>
    </row>
    <row r="5" spans="1:10" s="45" customFormat="1" ht="12.75" x14ac:dyDescent="0.2">
      <c r="F5" s="60"/>
    </row>
    <row r="6" spans="1:10" s="45" customFormat="1" ht="12.75" x14ac:dyDescent="0.2">
      <c r="B6" s="46" t="s">
        <v>48</v>
      </c>
      <c r="C6" s="29" t="str">
        <f>IF(ISBLANK(TechData!D1),"",TechData!D1)</f>
        <v>MCAS 100 294</v>
      </c>
      <c r="D6" s="29" t="str">
        <f>IF(ISBLANK(TechData!E1),"",TechData!E1)</f>
        <v>MCAS 125 294</v>
      </c>
      <c r="E6" s="29" t="str">
        <f>IF(ISBLANK(TechData!F1),"",TechData!F1)</f>
        <v>MCAS 160 294</v>
      </c>
      <c r="F6" s="61"/>
      <c r="G6" s="30" t="str">
        <f>IF(ISBLANK(TechData!G1),"",TechData!G1)</f>
        <v>MCAS 125 594</v>
      </c>
      <c r="H6" s="30" t="str">
        <f>IF(ISBLANK(TechData!H1),"",TechData!H1)</f>
        <v>MCAS 160 594</v>
      </c>
      <c r="I6" s="30" t="str">
        <f>IF(ISBLANK(TechData!I1),"",TechData!I1)</f>
        <v>MCAS 200 594</v>
      </c>
      <c r="J6" s="30" t="str">
        <f>IF(ISBLANK(TechData!J1),"",TechData!J1)</f>
        <v>MCAS 250 594</v>
      </c>
    </row>
    <row r="7" spans="1:10" s="45" customFormat="1" ht="12.75" x14ac:dyDescent="0.2">
      <c r="B7" s="46" t="s">
        <v>49</v>
      </c>
      <c r="C7" s="29">
        <f>IF(ISBLANK(TechData!D2),"",TechData!D2)</f>
        <v>100</v>
      </c>
      <c r="D7" s="29">
        <f>IF(ISBLANK(TechData!E2),"",TechData!E2)</f>
        <v>125</v>
      </c>
      <c r="E7" s="29">
        <f>IF(ISBLANK(TechData!F2),"",TechData!F2)</f>
        <v>160</v>
      </c>
      <c r="F7" s="61"/>
      <c r="G7" s="30">
        <f>IF(ISBLANK(TechData!G2),"",TechData!G2)</f>
        <v>125</v>
      </c>
      <c r="H7" s="30">
        <f>IF(ISBLANK(TechData!H2),"",TechData!H2)</f>
        <v>160</v>
      </c>
      <c r="I7" s="30">
        <f>IF(ISBLANK(TechData!I2),"",TechData!I2)</f>
        <v>200</v>
      </c>
      <c r="J7" s="30">
        <f>IF(ISBLANK(TechData!J2),"",TechData!J2)</f>
        <v>250</v>
      </c>
    </row>
    <row r="8" spans="1:10" s="45" customFormat="1" ht="12.75" x14ac:dyDescent="0.2">
      <c r="B8" s="46" t="s">
        <v>59</v>
      </c>
      <c r="C8" s="29" t="str">
        <f>IF(ISBLANK(TechData!D3),"",TechData!D3)</f>
        <v>MCAV 294</v>
      </c>
      <c r="D8" s="29" t="str">
        <f>IF(ISBLANK(TechData!E3),"",TechData!E3)</f>
        <v>MCAV 294</v>
      </c>
      <c r="E8" s="29" t="str">
        <f>IF(ISBLANK(TechData!F3),"",TechData!F3)</f>
        <v>MCAV 294</v>
      </c>
      <c r="F8" s="61"/>
      <c r="G8" s="30" t="str">
        <f>IF(ISBLANK(TechData!G3),"",TechData!G3)</f>
        <v>MCAV 594</v>
      </c>
      <c r="H8" s="30" t="str">
        <f>IF(ISBLANK(TechData!H3),"",TechData!H3)</f>
        <v>MCAV 594</v>
      </c>
      <c r="I8" s="30" t="str">
        <f>IF(ISBLANK(TechData!I3),"",TechData!I3)</f>
        <v>MCAV 594</v>
      </c>
      <c r="J8" s="30" t="str">
        <f>IF(ISBLANK(TechData!J3),"",TechData!J3)</f>
        <v>MCAV 594</v>
      </c>
    </row>
    <row r="9" spans="1:10" s="45" customFormat="1" ht="12.75" x14ac:dyDescent="0.2">
      <c r="B9" s="46" t="s">
        <v>50</v>
      </c>
      <c r="C9" s="29" t="str">
        <f>IF(ISBLANK(TechData!D4),"",TechData!D4)</f>
        <v>100% (open)</v>
      </c>
      <c r="D9" s="29" t="str">
        <f>IF(ISBLANK(TechData!E4),"",TechData!E4)</f>
        <v>100% (open)</v>
      </c>
      <c r="E9" s="29" t="str">
        <f>IF(ISBLANK(TechData!F4),"",TechData!F4)</f>
        <v>100% (open)</v>
      </c>
      <c r="F9" s="61"/>
      <c r="G9" s="30" t="str">
        <f>IF(ISBLANK(TechData!G4),"",TechData!G4)</f>
        <v>100% (open)</v>
      </c>
      <c r="H9" s="30" t="str">
        <f>IF(ISBLANK(TechData!H4),"",TechData!H4)</f>
        <v>100% (open)</v>
      </c>
      <c r="I9" s="30" t="str">
        <f>IF(ISBLANK(TechData!I4),"",TechData!I4)</f>
        <v>100% (open)</v>
      </c>
      <c r="J9" s="30" t="str">
        <f>IF(ISBLANK(TechData!J4),"",TechData!J4)</f>
        <v>100% (open)</v>
      </c>
    </row>
    <row r="10" spans="1:10" s="45" customFormat="1" ht="12.75" hidden="1" x14ac:dyDescent="0.2">
      <c r="B10" s="46" t="s">
        <v>20</v>
      </c>
      <c r="C10" s="29"/>
      <c r="D10" s="29"/>
      <c r="E10" s="29"/>
      <c r="F10" s="61"/>
      <c r="G10" s="30"/>
      <c r="H10" s="29"/>
      <c r="I10" s="30"/>
      <c r="J10" s="30"/>
    </row>
    <row r="11" spans="1:10" s="45" customFormat="1" ht="14.25" x14ac:dyDescent="0.25">
      <c r="A11" s="47" t="s">
        <v>44</v>
      </c>
      <c r="B11" s="44" t="s">
        <v>45</v>
      </c>
      <c r="C11" s="49">
        <f>$C$2/3600/TechData!D12</f>
        <v>10.610329539459688</v>
      </c>
      <c r="D11" s="49">
        <f>$C$2/3600/TechData!E12</f>
        <v>6.7906109052542005</v>
      </c>
      <c r="E11" s="49">
        <f>$C$2/3600/TechData!F12</f>
        <v>4.1446599763514413</v>
      </c>
      <c r="F11" s="61"/>
      <c r="G11" s="49">
        <f>$C$2/3600/TechData!G12</f>
        <v>6.7906109052542005</v>
      </c>
      <c r="H11" s="49">
        <f>$C$2/3600/TechData!H12</f>
        <v>4.1446599763514413</v>
      </c>
      <c r="I11" s="49">
        <f>$C$2/3600/TechData!I12</f>
        <v>2.6525823848649219</v>
      </c>
      <c r="J11" s="49">
        <f>$C$2/3600/TechData!J12</f>
        <v>1.6976527263135501</v>
      </c>
    </row>
    <row r="12" spans="1:10" s="45" customFormat="1" ht="14.25" x14ac:dyDescent="0.25">
      <c r="A12" s="47" t="s">
        <v>35</v>
      </c>
      <c r="B12" s="44" t="s">
        <v>13</v>
      </c>
      <c r="C12" s="48">
        <f>IF(C6="","",IF(ISBLANK(TechData!D10),"-",IF((SelectionData!$C$2/TechData!D10)^(1/TechData!D11)&lt;1,"&lt;1",(SelectionData!$C$2/TechData!D10)^(1/TechData!D11))))</f>
        <v>151.78195306145994</v>
      </c>
      <c r="D12" s="48">
        <f>IF(D6="","",IF(ISBLANK(TechData!E10),"-",IF((SelectionData!$C$2/TechData!E10)^(1/TechData!E11)&lt;1,"&lt;1",(SelectionData!$C$2/TechData!E10)^(1/TechData!E11))))</f>
        <v>78.259319778180071</v>
      </c>
      <c r="E12" s="48">
        <f>IF(E6="","",IF(ISBLANK(TechData!F10),"-",IF((SelectionData!$C$2/TechData!F10)^(1/TechData!F11)&lt;1,"&lt;1",(SelectionData!$C$2/TechData!F10)^(1/TechData!F11))))</f>
        <v>48.561031730165659</v>
      </c>
      <c r="F12" s="62"/>
      <c r="G12" s="48">
        <f>IF(G6="","",IF(ISBLANK(TechData!G10),"-",IF((SelectionData!$C$2/TechData!G10)^(1/TechData!G11)&lt;1,"&lt;1",(SelectionData!$C$2/TechData!G10)^(1/TechData!G11))))</f>
        <v>56.222344648369173</v>
      </c>
      <c r="H12" s="48">
        <f>IF(H6="","",IF(ISBLANK(TechData!H10),"-",IF((SelectionData!$C$2/TechData!H10)^(1/TechData!H11)&lt;1,"&lt;1",(SelectionData!$C$2/TechData!H10)^(1/TechData!H11))))</f>
        <v>14.997692524798403</v>
      </c>
      <c r="I12" s="48">
        <f>IF(I6="","",IF(ISBLANK(TechData!I10),"-",IF((SelectionData!$C$2/TechData!I10)^(1/TechData!I11)&lt;1,"&lt;1",(SelectionData!$C$2/TechData!I10)^(1/TechData!I11))))</f>
        <v>7.965318253661672</v>
      </c>
      <c r="J12" s="48">
        <f>IF(J6="","",IF(ISBLANK(TechData!J10),"-",IF((SelectionData!$C$2/TechData!J10)^(1/TechData!J11)&lt;1,"&lt;1",(SelectionData!$C$2/TechData!J10)^(1/TechData!J11))))</f>
        <v>4.5658730166712278</v>
      </c>
    </row>
    <row r="13" spans="1:10" s="45" customFormat="1" ht="14.25" x14ac:dyDescent="0.25">
      <c r="A13" s="47" t="s">
        <v>36</v>
      </c>
      <c r="B13" s="44" t="s">
        <v>13</v>
      </c>
      <c r="C13" s="48">
        <f>IF(C6="","",IF(ISBLANK(TechData!D10),"-",IF((SelectionData!$C$2/TechData!D10)^(1/TechData!D11)+0.5*1.2*($C$2/3600/TechData!D12)^2&lt;1,"&lt;1",(SelectionData!$C$2/TechData!D10)^(1/TechData!D11)+0.5*1.2*($C$2/3600/TechData!D12)^2)))</f>
        <v>219.32940882301844</v>
      </c>
      <c r="D13" s="48">
        <f>IF(D6="","",IF(ISBLANK(TechData!E10),"-",IF((SelectionData!$C$2/TechData!E10)^(1/TechData!E11)+0.5*1.2*($C$2/3600/TechData!E12)^2&lt;1,"&lt;1",(SelectionData!$C$2/TechData!E10)^(1/TechData!E11)+0.5*1.2*($C$2/3600/TechData!E12)^2)))</f>
        <v>105.92675765811444</v>
      </c>
      <c r="E13" s="48">
        <f>IF(E6="","",IF(ISBLANK(TechData!F10),"-",IF((SelectionData!$C$2/TechData!F10)^(1/TechData!F11)+0.5*1.2*($C$2/3600/TechData!F12)^2&lt;1,"&lt;1",(SelectionData!$C$2/TechData!F10)^(1/TechData!F11)+0.5*1.2*($C$2/3600/TechData!F12)^2)))</f>
        <v>58.867955521907376</v>
      </c>
      <c r="F13" s="62"/>
      <c r="G13" s="48">
        <f>IF(G6="","",IF(ISBLANK(TechData!G10),"-",IF((SelectionData!$C$2/TechData!G10)^(1/TechData!G11)+0.5*1.2*($C$2/3600/TechData!G12)^2&lt;1,"&lt;1",(SelectionData!$C$2/TechData!G10)^(1/TechData!G11)+0.5*1.2*($C$2/3600/TechData!G12)^2)))</f>
        <v>83.889782528303527</v>
      </c>
      <c r="H13" s="48">
        <f>IF(H6="","",IF(ISBLANK(TechData!H10),"-",IF((SelectionData!$C$2/TechData!H10)^(1/TechData!H11)+0.5*1.2*($C$2/3600/TechData!H12)^2&lt;1,"&lt;1",(SelectionData!$C$2/TechData!H10)^(1/TechData!H11)+0.5*1.2*($C$2/3600/TechData!H12)^2)))</f>
        <v>25.30461631654012</v>
      </c>
      <c r="I13" s="48">
        <f>IF(I6="","",IF(ISBLANK(TechData!I10),"-",IF((SelectionData!$C$2/TechData!I10)^(1/TechData!I11)+0.5*1.2*($C$2/3600/TechData!I12)^2&lt;1,"&lt;1",(SelectionData!$C$2/TechData!I10)^(1/TechData!I11)+0.5*1.2*($C$2/3600/TechData!I12)^2)))</f>
        <v>12.187034238759079</v>
      </c>
      <c r="J13" s="48">
        <f>IF(J6="","",IF(ISBLANK(TechData!J10),"-",IF((SelectionData!$C$2/TechData!J10)^(1/TechData!J11)+0.5*1.2*($C$2/3600/TechData!J12)^2&lt;1,"&lt;1",(SelectionData!$C$2/TechData!J10)^(1/TechData!J11)+0.5*1.2*($C$2/3600/TechData!J12)^2)))</f>
        <v>6.2950878841671258</v>
      </c>
    </row>
    <row r="14" spans="1:10" s="45" customFormat="1" ht="14.25" x14ac:dyDescent="0.25">
      <c r="A14" s="47" t="s">
        <v>37</v>
      </c>
      <c r="B14" s="44" t="str">
        <f>B3</f>
        <v>[dB(A)]</v>
      </c>
      <c r="C14" s="48">
        <f>IF($C$4="NR",IF(C6="","",IF(ISBLANK(TechData!D29),"-",IF(TechData!D29*LN(SelectionData!$C$2)+TechData!D30&lt;15,"&lt;15",IF(TechData!D29*LN(SelectionData!$C$2)+TechData!D30&gt;50,"&gt;50",TechData!D29*LN(SelectionData!$C$2)+TechData!D30)))),IF(C6="","",IF(ISBLANK(TechData!D32),"-",IF(TechData!D32*LN(SelectionData!$C$2)+TechData!D33&lt;20,"&lt;20",IF(TechData!D32*LN(SelectionData!$C$2)+TechData!D33&gt;55,"&gt;55",TechData!D32*LN(SelectionData!$C$2)+TechData!D33)))))</f>
        <v>47.194117447383661</v>
      </c>
      <c r="D14" s="48">
        <f>IF($C$4="NR",IF(D6="","",IF(ISBLANK(TechData!E29),"-",IF(TechData!E29*LN(SelectionData!$C$2)+TechData!E30&lt;15,"&lt;15",IF(TechData!E29*LN(SelectionData!$C$2)+TechData!E30&gt;50,"&gt;50",TechData!E29*LN(SelectionData!$C$2)+TechData!E30)))),IF(D6="","",IF(ISBLANK(TechData!E32),"-",IF(TechData!E32*LN(SelectionData!$C$2)+TechData!E33&lt;20,"&lt;20",IF(TechData!E32*LN(SelectionData!$C$2)+TechData!E33&gt;55,"&gt;55",TechData!E32*LN(SelectionData!$C$2)+TechData!E33)))))</f>
        <v>38.332603993415205</v>
      </c>
      <c r="E14" s="48">
        <f>IF($C$4="NR",IF(E6="","",IF(ISBLANK(TechData!F29),"-",IF(TechData!F29*LN(SelectionData!$C$2)+TechData!F30&lt;15,"&lt;15",IF(TechData!F29*LN(SelectionData!$C$2)+TechData!F30&gt;50,"&gt;50",TechData!F29*LN(SelectionData!$C$2)+TechData!F30)))),IF(E6="","",IF(ISBLANK(TechData!F32),"-",IF(TechData!F32*LN(SelectionData!$C$2)+TechData!F33&lt;20,"&lt;20",IF(TechData!F32*LN(SelectionData!$C$2)+TechData!F33&gt;55,"&gt;55",TechData!F32*LN(SelectionData!$C$2)+TechData!F33)))))</f>
        <v>32.044702700524397</v>
      </c>
      <c r="F14" s="62"/>
      <c r="G14" s="48">
        <f>IF($C$4="NR",IF(G6="","",IF(ISBLANK(TechData!G29),"-",IF(TechData!G29*LN(SelectionData!$C$2)+TechData!G30&lt;15,"&lt;15",IF(TechData!G29*LN(SelectionData!$C$2)+TechData!G30&gt;50,"&gt;50",TechData!G29*LN(SelectionData!$C$2)+TechData!G30)))),IF(G6="","",IF(ISBLANK(TechData!G32),"-",IF(TechData!G32*LN(SelectionData!$C$2)+TechData!G33&lt;20,"&lt;20",IF(TechData!G32*LN(SelectionData!$C$2)+TechData!G33&gt;55,"&gt;55",TechData!G32*LN(SelectionData!$C$2)+TechData!G33)))))</f>
        <v>35.770553278951809</v>
      </c>
      <c r="H14" s="48" t="str">
        <f>IF($C$4="NR",IF(H6="","",IF(ISBLANK(TechData!H29),"-",IF(TechData!H29*LN(SelectionData!$C$2)+TechData!H30&lt;15,"&lt;15",IF(TechData!H29*LN(SelectionData!$C$2)+TechData!H30&gt;50,"&gt;50",TechData!H29*LN(SelectionData!$C$2)+TechData!H30)))),IF(H6="","",IF(ISBLANK(TechData!H32),"-",IF(TechData!H32*LN(SelectionData!$C$2)+TechData!H33&lt;20,"&lt;20",IF(TechData!H32*LN(SelectionData!$C$2)+TechData!H33&gt;55,"&gt;55",TechData!H32*LN(SelectionData!$C$2)+TechData!H33)))))</f>
        <v>&lt;20</v>
      </c>
      <c r="I14" s="48" t="str">
        <f>IF($C$4="NR",IF(I6="","",IF(ISBLANK(TechData!I29),"-",IF(TechData!I29*LN(SelectionData!$C$2)+TechData!I30&lt;15,"&lt;15",IF(TechData!I29*LN(SelectionData!$C$2)+TechData!I30&gt;50,"&gt;50",TechData!I29*LN(SelectionData!$C$2)+TechData!I30)))),IF(I6="","",IF(ISBLANK(TechData!I32),"-",IF(TechData!I32*LN(SelectionData!$C$2)+TechData!I33&lt;20,"&lt;20",IF(TechData!I32*LN(SelectionData!$C$2)+TechData!I33&gt;55,"&gt;55",TechData!I32*LN(SelectionData!$C$2)+TechData!I33)))))</f>
        <v>&lt;20</v>
      </c>
      <c r="J14" s="48" t="str">
        <f>IF($C$4="NR",IF(J6="","",IF(ISBLANK(TechData!J29),"-",IF(TechData!J29*LN(SelectionData!$C$2)+TechData!J30&lt;15,"&lt;15",IF(TechData!J29*LN(SelectionData!$C$2)+TechData!J30&gt;50,"&gt;50",TechData!J29*LN(SelectionData!$C$2)+TechData!J30)))),IF(J6="","",IF(ISBLANK(TechData!J32),"-",IF(TechData!J32*LN(SelectionData!$C$2)+TechData!J33&lt;20,"&lt;20",IF(TechData!J32*LN(SelectionData!$C$2)+TechData!J33&gt;55,"&gt;55",TechData!J32*LN(SelectionData!$C$2)+TechData!J33)))))</f>
        <v>&lt;20</v>
      </c>
    </row>
    <row r="15" spans="1:10" s="45" customFormat="1" ht="14.25" x14ac:dyDescent="0.25">
      <c r="A15" s="47" t="s">
        <v>43</v>
      </c>
      <c r="B15" s="44" t="str">
        <f>B3</f>
        <v>[dB(A)]</v>
      </c>
      <c r="C15" s="48">
        <f>IF($C$4="NR",IF(C6="","",IF(ISBLANK(TechData!D29),"-",IF(TechData!D29*LN(SelectionData!$C$2)+TechData!D30-$C$3&lt;15,"&lt;15",IF(TechData!D29*LN(SelectionData!$C$2)+TechData!D30-$C$3&gt;50,"&gt;50",TechData!D29*LN(SelectionData!$C$2)+TechData!D30-$C$3)))),IF(C6="","",IF(ISBLANK(TechData!D32),"-",IF(TechData!D32*LN(SelectionData!$C$2)+TechData!D33-$C$3&lt;20,"&lt;20",IF(TechData!D32*LN(SelectionData!$C$2)+TechData!D33-$C$3&gt;55,"&gt;55",TechData!D32*LN(SelectionData!$C$2)+TechData!D33-$C$3)))))</f>
        <v>39.194117447383661</v>
      </c>
      <c r="D15" s="48">
        <f>IF($C$4="NR",IF(D6="","",IF(ISBLANK(TechData!E29),"-",IF(TechData!E29*LN(SelectionData!$C$2)+TechData!E30-$C$3&lt;15,"&lt;15",IF(TechData!E29*LN(SelectionData!$C$2)+TechData!E30-$C$3&gt;50,"&gt;50",TechData!E29*LN(SelectionData!$C$2)+TechData!E30-$C$3)))),IF(D6="","",IF(ISBLANK(TechData!E32),"-",IF(TechData!E32*LN(SelectionData!$C$2)+TechData!E33-$C$3&lt;20,"&lt;20",IF(TechData!E32*LN(SelectionData!$C$2)+TechData!E33-$C$3&gt;55,"&gt;55",TechData!E32*LN(SelectionData!$C$2)+TechData!E33-$C$3)))))</f>
        <v>30.332603993415205</v>
      </c>
      <c r="E15" s="48">
        <f>IF($C$4="NR",IF(E6="","",IF(ISBLANK(TechData!F29),"-",IF(TechData!F29*LN(SelectionData!$C$2)+TechData!F30-$C$3&lt;15,"&lt;15",IF(TechData!F29*LN(SelectionData!$C$2)+TechData!F30-$C$3&gt;50,"&gt;50",TechData!F29*LN(SelectionData!$C$2)+TechData!F30-$C$3)))),IF(E6="","",IF(ISBLANK(TechData!F32),"-",IF(TechData!F32*LN(SelectionData!$C$2)+TechData!F33-$C$3&lt;20,"&lt;20",IF(TechData!F32*LN(SelectionData!$C$2)+TechData!F33-$C$3&gt;55,"&gt;55",TechData!F32*LN(SelectionData!$C$2)+TechData!F33-$C$3)))))</f>
        <v>24.044702700524397</v>
      </c>
      <c r="F15" s="62"/>
      <c r="G15" s="48">
        <f>IF($C$4="NR",IF(G6="","",IF(ISBLANK(TechData!G29),"-",IF(TechData!G29*LN(SelectionData!$C$2)+TechData!G30-$C$3&lt;15,"&lt;15",IF(TechData!G29*LN(SelectionData!$C$2)+TechData!G30-$C$3&gt;50,"&gt;50",TechData!G29*LN(SelectionData!$C$2)+TechData!G30-$C$3)))),IF(G6="","",IF(ISBLANK(TechData!G32),"-",IF(TechData!G32*LN(SelectionData!$C$2)+TechData!G33-$C$3&lt;20,"&lt;20",IF(TechData!G32*LN(SelectionData!$C$2)+TechData!G33-$C$3&gt;55,"&gt;55",TechData!G32*LN(SelectionData!$C$2)+TechData!G33-$C$3)))))</f>
        <v>27.770553278951809</v>
      </c>
      <c r="H15" s="48" t="str">
        <f>IF($C$4="NR",IF(H6="","",IF(ISBLANK(TechData!H29),"-",IF(TechData!H29*LN(SelectionData!$C$2)+TechData!H30-$C$3&lt;15,"&lt;15",IF(TechData!H29*LN(SelectionData!$C$2)+TechData!H30-$C$3&gt;50,"&gt;50",TechData!H29*LN(SelectionData!$C$2)+TechData!H30-$C$3)))),IF(H6="","",IF(ISBLANK(TechData!H32),"-",IF(TechData!H32*LN(SelectionData!$C$2)+TechData!H33-$C$3&lt;20,"&lt;20",IF(TechData!H32*LN(SelectionData!$C$2)+TechData!H33-$C$3&gt;55,"&gt;55",TechData!H32*LN(SelectionData!$C$2)+TechData!H33-$C$3)))))</f>
        <v>&lt;20</v>
      </c>
      <c r="I15" s="48" t="str">
        <f>IF($C$4="NR",IF(I6="","",IF(ISBLANK(TechData!I29),"-",IF(TechData!I29*LN(SelectionData!$C$2)+TechData!I30-$C$3&lt;15,"&lt;15",IF(TechData!I29*LN(SelectionData!$C$2)+TechData!I30-$C$3&gt;50,"&gt;50",TechData!I29*LN(SelectionData!$C$2)+TechData!I30-$C$3)))),IF(I6="","",IF(ISBLANK(TechData!I32),"-",IF(TechData!I32*LN(SelectionData!$C$2)+TechData!I33-$C$3&lt;20,"&lt;20",IF(TechData!I32*LN(SelectionData!$C$2)+TechData!I33-$C$3&gt;55,"&gt;55",TechData!I32*LN(SelectionData!$C$2)+TechData!I33-$C$3)))))</f>
        <v>&lt;20</v>
      </c>
      <c r="J15" s="48" t="str">
        <f>IF($C$4="NR",IF(J6="","",IF(ISBLANK(TechData!J29),"-",IF(TechData!J29*LN(SelectionData!$C$2)+TechData!J30-$C$3&lt;15,"&lt;15",IF(TechData!J29*LN(SelectionData!$C$2)+TechData!J30-$C$3&gt;50,"&gt;50",TechData!J29*LN(SelectionData!$C$2)+TechData!J30-$C$3)))),IF(J6="","",IF(ISBLANK(TechData!J32),"-",IF(TechData!J32*LN(SelectionData!$C$2)+TechData!J33-$C$3&lt;20,"&lt;20",IF(TechData!J32*LN(SelectionData!$C$2)+TechData!J33-$C$3&gt;55,"&gt;55",TechData!J32*LN(SelectionData!$C$2)+TechData!J33-$C$3)))))</f>
        <v>&lt;20</v>
      </c>
    </row>
    <row r="16" spans="1:10" s="45" customFormat="1" ht="12.75" x14ac:dyDescent="0.2">
      <c r="B16" s="42"/>
      <c r="F16" s="60"/>
    </row>
    <row r="17" spans="1:10" s="45" customFormat="1" ht="12.75" x14ac:dyDescent="0.2">
      <c r="A17" s="50" t="s">
        <v>14</v>
      </c>
      <c r="B17" s="42"/>
      <c r="F17" s="60"/>
    </row>
    <row r="18" spans="1:10" s="45" customFormat="1" ht="14.25" x14ac:dyDescent="0.25">
      <c r="B18" s="42"/>
      <c r="C18" s="65" t="s">
        <v>38</v>
      </c>
      <c r="D18" s="66"/>
      <c r="E18" s="67"/>
      <c r="F18" s="64"/>
      <c r="G18" s="68" t="s">
        <v>38</v>
      </c>
      <c r="H18" s="68"/>
      <c r="I18" s="68"/>
      <c r="J18" s="68"/>
    </row>
    <row r="19" spans="1:10" s="45" customFormat="1" ht="12.75" x14ac:dyDescent="0.2">
      <c r="A19" s="43">
        <v>125</v>
      </c>
      <c r="B19" s="44" t="s">
        <v>15</v>
      </c>
      <c r="C19" s="49">
        <f>IF(C6="","",IF(OR(ISNUMBER(C14),ISNUMBER(C15)),IF(TechData!D35*LN(SelectionData!$C$2)+TechData!D36&lt;=0,"&lt; BGL",TechData!D35*LN(SelectionData!$C$2)+TechData!D36),"-"))</f>
        <v>47.876320109171957</v>
      </c>
      <c r="D19" s="49">
        <f>IF(D6="","",IF(OR(ISNUMBER(D14),ISNUMBER(D15)),IF(TechData!E35*LN(SelectionData!$C$2)+TechData!E36&lt;=0,"&lt; BGL",TechData!E35*LN(SelectionData!$C$2)+TechData!E36),"-"))</f>
        <v>43.66291533736441</v>
      </c>
      <c r="E19" s="49">
        <f>IF(E6="","",IF(OR(ISNUMBER(E14),ISNUMBER(E15)),IF(TechData!F35*LN(SelectionData!$C$2)+TechData!F36&lt;=0,"&lt; BGL",TechData!F35*LN(SelectionData!$C$2)+TechData!F36),"-"))</f>
        <v>35.465708025652447</v>
      </c>
      <c r="F19" s="63"/>
      <c r="G19" s="49">
        <f>IF(G6="","",IF(OR(ISNUMBER(G14),ISNUMBER(G15)),IF(TechData!G35*LN(SelectionData!$C$2)+TechData!G36&lt;=0,"&lt; BGL",TechData!G35*LN(SelectionData!$C$2)+TechData!G36),"-"))</f>
        <v>42.590537922610125</v>
      </c>
      <c r="H19" s="49" t="str">
        <f>IF(H6="","",IF(OR(ISNUMBER(H14),ISNUMBER(H15)),IF(TechData!H35*LN(SelectionData!$C$2)+TechData!H36&lt;=0,"&lt; BGL",TechData!H35*LN(SelectionData!$C$2)+TechData!H36),"-"))</f>
        <v>-</v>
      </c>
      <c r="I19" s="49" t="str">
        <f>IF(I6="","",IF(OR(ISNUMBER(I14),ISNUMBER(I15)),IF(TechData!I35*LN(SelectionData!$C$2)+TechData!I36&lt;=0,"&lt; BGL",TechData!I35*LN(SelectionData!$C$2)+TechData!I36),"-"))</f>
        <v>-</v>
      </c>
      <c r="J19" s="49" t="str">
        <f>IF(J6="","",IF(OR(ISNUMBER(J14),ISNUMBER(J15)),IF(TechData!J35*LN(SelectionData!$C$2)+TechData!J36&lt;=0,"&lt; BGL",TechData!J35*LN(SelectionData!$C$2)+TechData!J36),"-"))</f>
        <v>-</v>
      </c>
    </row>
    <row r="20" spans="1:10" s="45" customFormat="1" ht="12.75" x14ac:dyDescent="0.2">
      <c r="A20" s="43">
        <v>250</v>
      </c>
      <c r="B20" s="44" t="s">
        <v>15</v>
      </c>
      <c r="C20" s="49">
        <f>IF(C6="","",IF(OR(ISNUMBER(C14),ISNUMBER(C15)),IF(TechData!D37*LN(SelectionData!$C$2)+TechData!D38&lt;=0,"&lt; BGL",TechData!D37*LN(SelectionData!$C$2)+TechData!D38),"-"))</f>
        <v>51.954833323313153</v>
      </c>
      <c r="D20" s="49">
        <f>IF(D6="","",IF(OR(ISNUMBER(D14),ISNUMBER(D15)),IF(TechData!E37*LN(SelectionData!$C$2)+TechData!E38&lt;=0,"&lt; BGL",TechData!E37*LN(SelectionData!$C$2)+TechData!E38),"-"))</f>
        <v>41.633737929892959</v>
      </c>
      <c r="E20" s="49">
        <f>IF(E6="","",IF(OR(ISNUMBER(E14),ISNUMBER(E15)),IF(TechData!F37*LN(SelectionData!$C$2)+TechData!F38&lt;=0,"&lt; BGL",TechData!F37*LN(SelectionData!$C$2)+TechData!F38),"-"))</f>
        <v>33.778768491743691</v>
      </c>
      <c r="F20" s="63"/>
      <c r="G20" s="49">
        <f>IF(G6="","",IF(OR(ISNUMBER(G14),ISNUMBER(G15)),IF(TechData!G37*LN(SelectionData!$C$2)+TechData!G38&lt;=0,"&lt; BGL",TechData!G37*LN(SelectionData!$C$2)+TechData!G38),"-"))</f>
        <v>39.119871524665371</v>
      </c>
      <c r="H20" s="49" t="str">
        <f>IF(H6="","",IF(OR(ISNUMBER(H14),ISNUMBER(H15)),IF(TechData!H37*LN(SelectionData!$C$2)+TechData!H38&lt;=0,"&lt; BGL",TechData!H37*LN(SelectionData!$C$2)+TechData!H38),"-"))</f>
        <v>-</v>
      </c>
      <c r="I20" s="49" t="str">
        <f>IF(I6="","",IF(OR(ISNUMBER(I14),ISNUMBER(I15)),IF(TechData!I37*LN(SelectionData!$C$2)+TechData!I38&lt;=0,"&lt; BGL",TechData!I37*LN(SelectionData!$C$2)+TechData!I38),"-"))</f>
        <v>-</v>
      </c>
      <c r="J20" s="49" t="str">
        <f>IF(J6="","",IF(OR(ISNUMBER(J14),ISNUMBER(J15)),IF(TechData!J37*LN(SelectionData!$C$2)+TechData!J38&lt;=0,"&lt; BGL",TechData!J37*LN(SelectionData!$C$2)+TechData!J38),"-"))</f>
        <v>-</v>
      </c>
    </row>
    <row r="21" spans="1:10" s="45" customFormat="1" ht="12.75" x14ac:dyDescent="0.2">
      <c r="A21" s="43">
        <v>500</v>
      </c>
      <c r="B21" s="44" t="s">
        <v>15</v>
      </c>
      <c r="C21" s="49">
        <f>IF(C6="","",IF(OR(ISNUMBER(C14),ISNUMBER(C15)),IF(TechData!D39*LN(SelectionData!$C$2)+TechData!D40&lt;=0,"&lt; BGL",TechData!D39*LN(SelectionData!$C$2)+TechData!D40),"-"))</f>
        <v>42.673125844646506</v>
      </c>
      <c r="D21" s="49">
        <f>IF(D6="","",IF(OR(ISNUMBER(D14),ISNUMBER(D15)),IF(TechData!E39*LN(SelectionData!$C$2)+TechData!E40&lt;=0,"&lt; BGL",TechData!E39*LN(SelectionData!$C$2)+TechData!E40),"-"))</f>
        <v>34.191670000387774</v>
      </c>
      <c r="E21" s="49">
        <f>IF(E6="","",IF(OR(ISNUMBER(E14),ISNUMBER(E15)),IF(TechData!F39*LN(SelectionData!$C$2)+TechData!F40&lt;=0,"&lt; BGL",TechData!F39*LN(SelectionData!$C$2)+TechData!F40),"-"))</f>
        <v>28.54859818171748</v>
      </c>
      <c r="F21" s="63"/>
      <c r="G21" s="49">
        <f>IF(G6="","",IF(OR(ISNUMBER(G14),ISNUMBER(G15)),IF(TechData!G39*LN(SelectionData!$C$2)+TechData!G40&lt;=0,"&lt; BGL",TechData!G39*LN(SelectionData!$C$2)+TechData!G40),"-"))</f>
        <v>31.164919273222381</v>
      </c>
      <c r="H21" s="49" t="str">
        <f>IF(H6="","",IF(OR(ISNUMBER(H14),ISNUMBER(H15)),IF(TechData!H39*LN(SelectionData!$C$2)+TechData!H40&lt;=0,"&lt; BGL",TechData!H39*LN(SelectionData!$C$2)+TechData!H40),"-"))</f>
        <v>-</v>
      </c>
      <c r="I21" s="49" t="str">
        <f>IF(I6="","",IF(OR(ISNUMBER(I14),ISNUMBER(I15)),IF(TechData!I39*LN(SelectionData!$C$2)+TechData!I40&lt;=0,"&lt; BGL",TechData!I39*LN(SelectionData!$C$2)+TechData!I40),"-"))</f>
        <v>-</v>
      </c>
      <c r="J21" s="49" t="str">
        <f>IF(J6="","",IF(OR(ISNUMBER(J14),ISNUMBER(J15)),IF(TechData!J39*LN(SelectionData!$C$2)+TechData!J40&lt;=0,"&lt; BGL",TechData!J39*LN(SelectionData!$C$2)+TechData!J40),"-"))</f>
        <v>-</v>
      </c>
    </row>
    <row r="22" spans="1:10" s="45" customFormat="1" ht="12.75" x14ac:dyDescent="0.2">
      <c r="A22" s="43">
        <v>1000</v>
      </c>
      <c r="B22" s="44" t="s">
        <v>15</v>
      </c>
      <c r="C22" s="49">
        <f>IF(C6="","",IF(OR(ISNUMBER(C14),ISNUMBER(C15)),IF(TechData!D41*LN(SelectionData!$C$2)+TechData!D42&lt;=0,"&lt; BGL",TechData!D41*LN(SelectionData!$C$2)+TechData!D42),"-"))</f>
        <v>41.095731517710675</v>
      </c>
      <c r="D22" s="49">
        <f>IF(D6="","",IF(OR(ISNUMBER(D14),ISNUMBER(D15)),IF(TechData!E41*LN(SelectionData!$C$2)+TechData!E42&lt;=0,"&lt; BGL",TechData!E41*LN(SelectionData!$C$2)+TechData!E42),"-"))</f>
        <v>32.071168994477404</v>
      </c>
      <c r="E22" s="49">
        <f>IF(E6="","",IF(OR(ISNUMBER(E14),ISNUMBER(E15)),IF(TechData!F41*LN(SelectionData!$C$2)+TechData!F42&lt;=0,"&lt; BGL",TechData!F41*LN(SelectionData!$C$2)+TechData!F42),"-"))</f>
        <v>25.602815050287575</v>
      </c>
      <c r="F22" s="63"/>
      <c r="G22" s="49">
        <f>IF(G6="","",IF(OR(ISNUMBER(G14),ISNUMBER(G15)),IF(TechData!G41*LN(SelectionData!$C$2)+TechData!G42&lt;=0,"&lt; BGL",TechData!G41*LN(SelectionData!$C$2)+TechData!G42),"-"))</f>
        <v>28.3650436355708</v>
      </c>
      <c r="H22" s="49" t="str">
        <f>IF(H6="","",IF(OR(ISNUMBER(H14),ISNUMBER(H15)),IF(TechData!H41*LN(SelectionData!$C$2)+TechData!H42&lt;=0,"&lt; BGL",TechData!H41*LN(SelectionData!$C$2)+TechData!H42),"-"))</f>
        <v>-</v>
      </c>
      <c r="I22" s="49" t="str">
        <f>IF(I6="","",IF(OR(ISNUMBER(I14),ISNUMBER(I15)),IF(TechData!I41*LN(SelectionData!$C$2)+TechData!I42&lt;=0,"&lt; BGL",TechData!I41*LN(SelectionData!$C$2)+TechData!I42),"-"))</f>
        <v>-</v>
      </c>
      <c r="J22" s="49" t="str">
        <f>IF(J6="","",IF(OR(ISNUMBER(J14),ISNUMBER(J15)),IF(TechData!J41*LN(SelectionData!$C$2)+TechData!J42&lt;=0,"&lt; BGL",TechData!J41*LN(SelectionData!$C$2)+TechData!J42),"-"))</f>
        <v>-</v>
      </c>
    </row>
    <row r="23" spans="1:10" s="45" customFormat="1" ht="12.75" x14ac:dyDescent="0.2">
      <c r="A23" s="43">
        <v>2000</v>
      </c>
      <c r="B23" s="44" t="s">
        <v>15</v>
      </c>
      <c r="C23" s="49">
        <f>IF(C6="","",IF(OR(ISNUMBER(C14),ISNUMBER(C15)),IF(TechData!D43*LN(SelectionData!$C$2)+TechData!D44&lt;=0,"&lt; BGL",TechData!D43*LN(SelectionData!$C$2)+TechData!D44),"-"))</f>
        <v>36.526435973799437</v>
      </c>
      <c r="D23" s="49">
        <f>IF(D6="","",IF(OR(ISNUMBER(D14),ISNUMBER(D15)),IF(TechData!E43*LN(SelectionData!$C$2)+TechData!E44&lt;=0,"&lt; BGL",TechData!E43*LN(SelectionData!$C$2)+TechData!E44),"-"))</f>
        <v>28.179067986819575</v>
      </c>
      <c r="E23" s="49">
        <f>IF(E6="","",IF(OR(ISNUMBER(E14),ISNUMBER(E15)),IF(TechData!F43*LN(SelectionData!$C$2)+TechData!F44&lt;=0,"&lt; BGL",TechData!F43*LN(SelectionData!$C$2)+TechData!F44),"-"))</f>
        <v>21.992893409165674</v>
      </c>
      <c r="F23" s="63"/>
      <c r="G23" s="49">
        <f>IF(G6="","",IF(OR(ISNUMBER(G14),ISNUMBER(G15)),IF(TechData!G43*LN(SelectionData!$C$2)+TechData!G44&lt;=0,"&lt; BGL",TechData!G43*LN(SelectionData!$C$2)+TechData!G44),"-"))</f>
        <v>26.564848872448607</v>
      </c>
      <c r="H23" s="49" t="str">
        <f>IF(H6="","",IF(OR(ISNUMBER(H14),ISNUMBER(H15)),IF(TechData!H43*LN(SelectionData!$C$2)+TechData!H44&lt;=0,"&lt; BGL",TechData!H43*LN(SelectionData!$C$2)+TechData!H44),"-"))</f>
        <v>-</v>
      </c>
      <c r="I23" s="49" t="str">
        <f>IF(I6="","",IF(OR(ISNUMBER(I14),ISNUMBER(I15)),IF(TechData!I43*LN(SelectionData!$C$2)+TechData!I44&lt;=0,"&lt; BGL",TechData!I43*LN(SelectionData!$C$2)+TechData!I44),"-"))</f>
        <v>-</v>
      </c>
      <c r="J23" s="49" t="str">
        <f>IF(J6="","",IF(OR(ISNUMBER(J14),ISNUMBER(J15)),IF(TechData!J43*LN(SelectionData!$C$2)+TechData!J44&lt;=0,"&lt; BGL",TechData!J43*LN(SelectionData!$C$2)+TechData!J44),"-"))</f>
        <v>-</v>
      </c>
    </row>
    <row r="24" spans="1:10" s="45" customFormat="1" ht="12.75" x14ac:dyDescent="0.2">
      <c r="A24" s="43">
        <v>4000</v>
      </c>
      <c r="B24" s="44" t="s">
        <v>15</v>
      </c>
      <c r="C24" s="49">
        <f>IF(C6="","",IF(OR(ISNUMBER(C14),ISNUMBER(C15)),IF(TechData!D45*LN(SelectionData!$C$2)+TechData!D46&lt;=0,"&lt; BGL",TechData!D45*LN(SelectionData!$C$2)+TechData!D46),"-"))</f>
        <v>35.194089471255012</v>
      </c>
      <c r="D24" s="49">
        <f>IF(D6="","",IF(OR(ISNUMBER(D14),ISNUMBER(D15)),IF(TechData!E45*LN(SelectionData!$C$2)+TechData!E46&lt;=0,"&lt; BGL",TechData!E45*LN(SelectionData!$C$2)+TechData!E46),"-"))</f>
        <v>22.161299180658119</v>
      </c>
      <c r="E24" s="49">
        <f>IF(E6="","",IF(OR(ISNUMBER(E14),ISNUMBER(E15)),IF(TechData!F45*LN(SelectionData!$C$2)+TechData!F46&lt;=0,"&lt; BGL",TechData!F45*LN(SelectionData!$C$2)+TechData!F46),"-"))</f>
        <v>16.225808206243869</v>
      </c>
      <c r="F24" s="63"/>
      <c r="G24" s="49">
        <f>IF(G6="","",IF(OR(ISNUMBER(G14),ISNUMBER(G15)),IF(TechData!G45*LN(SelectionData!$C$2)+TechData!G46&lt;=0,"&lt; BGL",TechData!G45*LN(SelectionData!$C$2)+TechData!G46),"-"))</f>
        <v>20.220394260299969</v>
      </c>
      <c r="H24" s="49" t="str">
        <f>IF(H6="","",IF(OR(ISNUMBER(H14),ISNUMBER(H15)),IF(TechData!H45*LN(SelectionData!$C$2)+TechData!H46&lt;=0,"&lt; BGL",TechData!H45*LN(SelectionData!$C$2)+TechData!H46),"-"))</f>
        <v>-</v>
      </c>
      <c r="I24" s="49" t="str">
        <f>IF(I6="","",IF(OR(ISNUMBER(I14),ISNUMBER(I15)),IF(TechData!I45*LN(SelectionData!$C$2)+TechData!I46&lt;=0,"&lt; BGL",TechData!I45*LN(SelectionData!$C$2)+TechData!I46),"-"))</f>
        <v>-</v>
      </c>
      <c r="J24" s="49" t="str">
        <f>IF(J6="","",IF(OR(ISNUMBER(J14),ISNUMBER(J15)),IF(TechData!J45*LN(SelectionData!$C$2)+TechData!J46&lt;=0,"&lt; BGL",TechData!J45*LN(SelectionData!$C$2)+TechData!J46),"-"))</f>
        <v>-</v>
      </c>
    </row>
    <row r="25" spans="1:10" s="45" customFormat="1" ht="12.75" x14ac:dyDescent="0.2">
      <c r="A25" s="43">
        <v>8000</v>
      </c>
      <c r="B25" s="44" t="s">
        <v>15</v>
      </c>
      <c r="C25" s="49">
        <f>IF(C6="","",IF(OR(ISNUMBER(C14),ISNUMBER(C15)),IF(TechData!D47*LN(SelectionData!$C$2)+TechData!D48&lt;=0,"&lt; BGL",TechData!D47*LN(SelectionData!$C$2)+TechData!D48),"-"))</f>
        <v>29.052966595393116</v>
      </c>
      <c r="D25" s="49">
        <f>IF(D6="","",IF(OR(ISNUMBER(D14),ISNUMBER(D15)),IF(TechData!E47*LN(SelectionData!$C$2)+TechData!E48&lt;=0,"&lt; BGL",TechData!E47*LN(SelectionData!$C$2)+TechData!E48),"-"))</f>
        <v>13.995525810705459</v>
      </c>
      <c r="E25" s="49">
        <f>IF(E6="","",IF(OR(ISNUMBER(E14),ISNUMBER(E15)),IF(TechData!F47*LN(SelectionData!$C$2)+TechData!F48&lt;=0,"&lt; BGL",TechData!F47*LN(SelectionData!$C$2)+TechData!F48),"-"))</f>
        <v>10.269961435533901</v>
      </c>
      <c r="F25" s="63"/>
      <c r="G25" s="49">
        <f>IF(G6="","",IF(OR(ISNUMBER(G14),ISNUMBER(G15)),IF(TechData!G47*LN(SelectionData!$C$2)+TechData!G48&lt;=0,"&lt; BGL",TechData!G47*LN(SelectionData!$C$2)+TechData!G48),"-"))</f>
        <v>13.393028972216342</v>
      </c>
      <c r="H25" s="49" t="str">
        <f>IF(H6="","",IF(OR(ISNUMBER(H14),ISNUMBER(H15)),IF(TechData!H47*LN(SelectionData!$C$2)+TechData!H48&lt;=0,"&lt; BGL",TechData!H47*LN(SelectionData!$C$2)+TechData!H48),"-"))</f>
        <v>-</v>
      </c>
      <c r="I25" s="49" t="str">
        <f>IF(I6="","",IF(OR(ISNUMBER(I14),ISNUMBER(I15)),IF(TechData!I47*LN(SelectionData!$C$2)+TechData!I48&lt;=0,"&lt; BGL",TechData!I47*LN(SelectionData!$C$2)+TechData!I48),"-"))</f>
        <v>-</v>
      </c>
      <c r="J25" s="49" t="str">
        <f>IF(J6="","",IF(OR(ISNUMBER(J14),ISNUMBER(J15)),IF(TechData!J47*LN(SelectionData!$C$2)+TechData!J48&lt;=0,"&lt; BGL",TechData!J47*LN(SelectionData!$C$2)+TechData!J48),"-"))</f>
        <v>-</v>
      </c>
    </row>
    <row r="26" spans="1:10" x14ac:dyDescent="0.25">
      <c r="A26" s="7" t="s">
        <v>16</v>
      </c>
    </row>
  </sheetData>
  <sheetProtection algorithmName="SHA-512" hashValue="r3vSAkeUF99H/xVFY+NYIiSESxUYmcK8ZgVMDC9E55bpsTUMhYlYYRQvkEoOLn4rbtDkp/0AwGh7trhXoEwNTQ==" saltValue="hc6iyUr/qmL8svze/L5waw==" spinCount="100000" sheet="1" objects="1" scenarios="1"/>
  <mergeCells count="2">
    <mergeCell ref="C18:E18"/>
    <mergeCell ref="G18:J18"/>
  </mergeCells>
  <dataValidations count="1">
    <dataValidation type="list" allowBlank="1" showInputMessage="1" showErrorMessage="1" sqref="C4">
      <formula1>units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sheetProtection algorithmName="SHA-512" hashValue="4Jd2uc+jufztW1sC1r0FWSNGX2Fgt1L9dmd6hCW02p2gUfB9nslScTq3aDdSc40Lfu1wB+vK73lisFvnmKa9NQ==" saltValue="dSxfxSGvKBc5kNPrwMVqk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="70" zoomScaleNormal="70" workbookViewId="0">
      <selection activeCell="C3" sqref="C3"/>
    </sheetView>
  </sheetViews>
  <sheetFormatPr defaultRowHeight="15" x14ac:dyDescent="0.25"/>
  <cols>
    <col min="1" max="1" width="33.5703125" bestFit="1" customWidth="1"/>
    <col min="2" max="2" width="5.140625" customWidth="1"/>
    <col min="3" max="3" width="12.85546875" style="1" bestFit="1" customWidth="1"/>
    <col min="4" max="4" width="20.42578125" style="58" bestFit="1" customWidth="1"/>
    <col min="5" max="5" width="20.140625" style="58" bestFit="1" customWidth="1"/>
    <col min="6" max="6" width="20.42578125" style="58" bestFit="1" customWidth="1"/>
    <col min="7" max="7" width="20.140625" style="58" bestFit="1" customWidth="1"/>
    <col min="8" max="8" width="20.42578125" style="58" bestFit="1" customWidth="1"/>
    <col min="9" max="9" width="20.85546875" style="58" bestFit="1" customWidth="1"/>
    <col min="10" max="10" width="20.7109375" style="58" bestFit="1" customWidth="1"/>
    <col min="11" max="13" width="8.5703125" style="42" bestFit="1" customWidth="1"/>
  </cols>
  <sheetData>
    <row r="1" spans="1:17" x14ac:dyDescent="0.25">
      <c r="A1" s="14"/>
      <c r="B1" s="15"/>
      <c r="C1" s="16" t="s">
        <v>48</v>
      </c>
      <c r="D1" s="52" t="s">
        <v>46</v>
      </c>
      <c r="E1" s="52" t="s">
        <v>47</v>
      </c>
      <c r="F1" s="52" t="s">
        <v>51</v>
      </c>
      <c r="G1" s="52" t="s">
        <v>52</v>
      </c>
      <c r="H1" s="52" t="s">
        <v>53</v>
      </c>
      <c r="I1" s="52" t="s">
        <v>54</v>
      </c>
      <c r="J1" s="52" t="s">
        <v>55</v>
      </c>
      <c r="K1" s="29"/>
      <c r="L1" s="29"/>
      <c r="M1" s="30"/>
    </row>
    <row r="2" spans="1:17" x14ac:dyDescent="0.25">
      <c r="A2" s="8"/>
      <c r="B2" s="13"/>
      <c r="C2" s="17" t="s">
        <v>49</v>
      </c>
      <c r="D2" s="52">
        <v>100</v>
      </c>
      <c r="E2" s="52">
        <v>125</v>
      </c>
      <c r="F2" s="52">
        <v>160</v>
      </c>
      <c r="G2" s="52">
        <v>125</v>
      </c>
      <c r="H2" s="52">
        <v>160</v>
      </c>
      <c r="I2" s="52">
        <v>200</v>
      </c>
      <c r="J2" s="52">
        <v>250</v>
      </c>
      <c r="K2" s="30"/>
      <c r="L2" s="30"/>
      <c r="M2" s="30"/>
      <c r="Q2" s="18"/>
    </row>
    <row r="3" spans="1:17" x14ac:dyDescent="0.25">
      <c r="A3" s="8"/>
      <c r="B3" s="13"/>
      <c r="C3" s="17" t="s">
        <v>59</v>
      </c>
      <c r="D3" s="52" t="s">
        <v>56</v>
      </c>
      <c r="E3" s="52" t="s">
        <v>56</v>
      </c>
      <c r="F3" s="52" t="s">
        <v>56</v>
      </c>
      <c r="G3" s="52" t="s">
        <v>57</v>
      </c>
      <c r="H3" s="52" t="s">
        <v>57</v>
      </c>
      <c r="I3" s="52" t="s">
        <v>57</v>
      </c>
      <c r="J3" s="52" t="s">
        <v>57</v>
      </c>
      <c r="K3" s="29"/>
      <c r="L3" s="29"/>
      <c r="M3" s="30"/>
    </row>
    <row r="4" spans="1:17" x14ac:dyDescent="0.25">
      <c r="A4" s="19"/>
      <c r="B4" s="20"/>
      <c r="C4" s="21" t="s">
        <v>50</v>
      </c>
      <c r="D4" s="52" t="s">
        <v>58</v>
      </c>
      <c r="E4" s="52" t="s">
        <v>58</v>
      </c>
      <c r="F4" s="52" t="s">
        <v>58</v>
      </c>
      <c r="G4" s="52" t="s">
        <v>58</v>
      </c>
      <c r="H4" s="52" t="s">
        <v>58</v>
      </c>
      <c r="I4" s="52" t="s">
        <v>58</v>
      </c>
      <c r="J4" s="52" t="s">
        <v>58</v>
      </c>
      <c r="K4" s="30"/>
      <c r="L4" s="30"/>
      <c r="M4" s="30"/>
    </row>
    <row r="5" spans="1:17" ht="15" customHeight="1" x14ac:dyDescent="0.25">
      <c r="A5" s="3" t="s">
        <v>0</v>
      </c>
      <c r="B5" s="9"/>
      <c r="C5" s="4"/>
      <c r="D5" s="53"/>
      <c r="E5" s="54"/>
      <c r="F5" s="53"/>
      <c r="G5" s="54"/>
      <c r="H5" s="53"/>
      <c r="I5" s="53"/>
      <c r="J5" s="53"/>
      <c r="K5" s="31"/>
      <c r="L5" s="31"/>
      <c r="M5" s="32"/>
    </row>
    <row r="6" spans="1:17" ht="15" customHeight="1" x14ac:dyDescent="0.35">
      <c r="A6" s="8"/>
      <c r="B6" s="12"/>
      <c r="C6" s="2" t="s">
        <v>5</v>
      </c>
      <c r="D6" s="55"/>
      <c r="E6" s="55"/>
      <c r="F6" s="55"/>
      <c r="G6" s="55"/>
      <c r="H6" s="55"/>
      <c r="I6" s="55"/>
      <c r="J6" s="55"/>
      <c r="K6" s="33"/>
      <c r="L6" s="33"/>
      <c r="M6" s="33"/>
    </row>
    <row r="7" spans="1:17" ht="15" customHeight="1" x14ac:dyDescent="0.35">
      <c r="A7" s="8"/>
      <c r="B7" s="12"/>
      <c r="C7" s="2" t="s">
        <v>4</v>
      </c>
      <c r="D7" s="55"/>
      <c r="E7" s="55"/>
      <c r="F7" s="55"/>
      <c r="G7" s="55"/>
      <c r="H7" s="55"/>
      <c r="I7" s="55"/>
      <c r="J7" s="55"/>
      <c r="K7" s="34"/>
      <c r="L7" s="34"/>
      <c r="M7" s="34"/>
    </row>
    <row r="8" spans="1:17" ht="15" customHeight="1" x14ac:dyDescent="0.35">
      <c r="A8" s="19"/>
      <c r="B8" s="22"/>
      <c r="C8" s="2" t="s">
        <v>6</v>
      </c>
      <c r="D8" s="56"/>
      <c r="E8" s="56"/>
      <c r="F8" s="56"/>
      <c r="G8" s="56"/>
      <c r="H8" s="56"/>
      <c r="I8" s="56"/>
      <c r="J8" s="56"/>
      <c r="K8" s="34"/>
      <c r="L8" s="34"/>
      <c r="M8" s="34"/>
    </row>
    <row r="9" spans="1:17" ht="15" customHeight="1" x14ac:dyDescent="0.25">
      <c r="A9" s="3" t="s">
        <v>3</v>
      </c>
      <c r="B9" s="9"/>
      <c r="C9" s="4"/>
      <c r="D9" s="5"/>
      <c r="E9" s="57"/>
      <c r="F9" s="5"/>
      <c r="G9" s="57"/>
      <c r="H9" s="5"/>
      <c r="I9" s="5"/>
      <c r="J9" s="5"/>
      <c r="K9" s="36"/>
      <c r="L9" s="35"/>
      <c r="M9" s="36"/>
    </row>
    <row r="10" spans="1:17" ht="15" customHeight="1" x14ac:dyDescent="0.25">
      <c r="A10" s="8"/>
      <c r="B10" s="12"/>
      <c r="C10" s="2" t="s">
        <v>2</v>
      </c>
      <c r="D10" s="55">
        <v>22.275110913573762</v>
      </c>
      <c r="E10" s="55">
        <v>30.948574453148755</v>
      </c>
      <c r="F10" s="55">
        <v>38.128390879866366</v>
      </c>
      <c r="G10" s="55">
        <v>40.081982738846598</v>
      </c>
      <c r="H10" s="55">
        <v>69.347808329573454</v>
      </c>
      <c r="I10" s="55">
        <v>102.80135073916252</v>
      </c>
      <c r="J10" s="55">
        <v>114.200607204576</v>
      </c>
      <c r="K10" s="34"/>
      <c r="L10" s="34"/>
      <c r="M10" s="34"/>
    </row>
    <row r="11" spans="1:17" ht="15" customHeight="1" x14ac:dyDescent="0.25">
      <c r="A11" s="8"/>
      <c r="B11" s="12"/>
      <c r="C11" s="2" t="s">
        <v>1</v>
      </c>
      <c r="D11" s="55">
        <v>0.51773837975875248</v>
      </c>
      <c r="E11" s="55">
        <v>0.52097270370068016</v>
      </c>
      <c r="F11" s="55">
        <v>0.53126917098899884</v>
      </c>
      <c r="G11" s="55">
        <v>0.49955288045236546</v>
      </c>
      <c r="H11" s="55">
        <v>0.54088035065462692</v>
      </c>
      <c r="I11" s="55">
        <v>0.51611275729322492</v>
      </c>
      <c r="J11" s="55">
        <v>0.63599345956368536</v>
      </c>
      <c r="K11" s="34"/>
      <c r="L11" s="34"/>
      <c r="M11" s="34"/>
    </row>
    <row r="12" spans="1:17" ht="15" customHeight="1" x14ac:dyDescent="0.35">
      <c r="A12" s="23"/>
      <c r="B12" s="24"/>
      <c r="C12" s="2" t="s">
        <v>7</v>
      </c>
      <c r="D12" s="56">
        <v>7.8539816339744835E-3</v>
      </c>
      <c r="E12" s="56">
        <v>1.2271846303085129E-2</v>
      </c>
      <c r="F12" s="56">
        <v>2.0106192982974676E-2</v>
      </c>
      <c r="G12" s="56">
        <v>1.2271846303085129E-2</v>
      </c>
      <c r="H12" s="56">
        <v>2.0106192982974676E-2</v>
      </c>
      <c r="I12" s="56">
        <v>3.1415926535897934E-2</v>
      </c>
      <c r="J12" s="56">
        <v>4.9087385212340517E-2</v>
      </c>
      <c r="K12" s="33"/>
      <c r="L12" s="33"/>
      <c r="M12" s="33"/>
    </row>
    <row r="13" spans="1:17" ht="15" customHeight="1" x14ac:dyDescent="0.25">
      <c r="A13" s="3" t="s">
        <v>21</v>
      </c>
      <c r="B13" s="9"/>
      <c r="C13" s="4"/>
      <c r="D13" s="5"/>
      <c r="E13" s="57"/>
      <c r="F13" s="57"/>
      <c r="G13" s="5"/>
      <c r="H13" s="57"/>
      <c r="I13" s="57"/>
      <c r="J13" s="57"/>
      <c r="K13" s="10"/>
      <c r="L13" s="10"/>
      <c r="M13" s="11"/>
    </row>
    <row r="14" spans="1:17" ht="15" customHeight="1" x14ac:dyDescent="0.25">
      <c r="A14" s="25"/>
      <c r="B14" s="26" t="s">
        <v>22</v>
      </c>
      <c r="C14" s="2" t="s">
        <v>2</v>
      </c>
      <c r="D14" s="55"/>
      <c r="E14" s="55"/>
      <c r="F14" s="55"/>
      <c r="G14" s="55"/>
      <c r="H14" s="56"/>
      <c r="I14" s="56"/>
      <c r="J14" s="56"/>
      <c r="K14" s="39"/>
      <c r="L14" s="39"/>
      <c r="M14" s="39"/>
    </row>
    <row r="15" spans="1:17" ht="15" customHeight="1" x14ac:dyDescent="0.25">
      <c r="A15" s="8"/>
      <c r="B15" s="12"/>
      <c r="C15" s="2" t="s">
        <v>1</v>
      </c>
      <c r="D15" s="55"/>
      <c r="E15" s="55"/>
      <c r="F15" s="55"/>
      <c r="G15" s="55"/>
      <c r="H15" s="56"/>
      <c r="I15" s="56"/>
      <c r="J15" s="56"/>
      <c r="K15" s="39"/>
      <c r="L15" s="39"/>
      <c r="M15" s="39"/>
    </row>
    <row r="16" spans="1:17" ht="15" customHeight="1" x14ac:dyDescent="0.25">
      <c r="A16" s="25"/>
      <c r="B16" s="26" t="s">
        <v>23</v>
      </c>
      <c r="C16" s="2" t="s">
        <v>2</v>
      </c>
      <c r="D16" s="56"/>
      <c r="E16" s="56"/>
      <c r="F16" s="56"/>
      <c r="G16" s="56"/>
      <c r="H16" s="56"/>
      <c r="I16" s="56"/>
      <c r="J16" s="56"/>
      <c r="K16" s="39"/>
      <c r="L16" s="39"/>
      <c r="M16" s="39"/>
    </row>
    <row r="17" spans="1:13" ht="15" customHeight="1" x14ac:dyDescent="0.25">
      <c r="A17" s="8"/>
      <c r="B17" s="13"/>
      <c r="C17" s="2" t="s">
        <v>1</v>
      </c>
      <c r="D17" s="55"/>
      <c r="E17" s="55"/>
      <c r="F17" s="55"/>
      <c r="G17" s="55"/>
      <c r="H17" s="56"/>
      <c r="I17" s="56"/>
      <c r="J17" s="56"/>
      <c r="K17" s="39"/>
      <c r="L17" s="39"/>
      <c r="M17" s="39"/>
    </row>
    <row r="18" spans="1:13" ht="15" customHeight="1" x14ac:dyDescent="0.25">
      <c r="A18" s="25"/>
      <c r="B18" s="26" t="s">
        <v>24</v>
      </c>
      <c r="C18" s="2" t="s">
        <v>2</v>
      </c>
      <c r="D18" s="55"/>
      <c r="E18" s="55"/>
      <c r="F18" s="55"/>
      <c r="G18" s="55"/>
      <c r="H18" s="56"/>
      <c r="I18" s="56"/>
      <c r="J18" s="56"/>
      <c r="K18" s="39"/>
      <c r="L18" s="39"/>
      <c r="M18" s="39"/>
    </row>
    <row r="19" spans="1:13" ht="15" customHeight="1" x14ac:dyDescent="0.25">
      <c r="A19" s="8"/>
      <c r="B19" s="13"/>
      <c r="C19" s="2" t="s">
        <v>1</v>
      </c>
      <c r="D19" s="56"/>
      <c r="E19" s="56"/>
      <c r="F19" s="56"/>
      <c r="G19" s="56"/>
      <c r="H19" s="56"/>
      <c r="I19" s="56"/>
      <c r="J19" s="56"/>
      <c r="K19" s="39"/>
      <c r="L19" s="39"/>
      <c r="M19" s="39"/>
    </row>
    <row r="20" spans="1:13" ht="15" customHeight="1" x14ac:dyDescent="0.25">
      <c r="A20" s="25"/>
      <c r="B20" s="26" t="s">
        <v>25</v>
      </c>
      <c r="C20" s="2" t="s">
        <v>2</v>
      </c>
      <c r="D20" s="55"/>
      <c r="E20" s="55"/>
      <c r="F20" s="55"/>
      <c r="G20" s="55"/>
      <c r="H20" s="56"/>
      <c r="I20" s="56"/>
      <c r="J20" s="56"/>
      <c r="K20" s="39"/>
      <c r="L20" s="39"/>
      <c r="M20" s="39"/>
    </row>
    <row r="21" spans="1:13" ht="15" customHeight="1" x14ac:dyDescent="0.25">
      <c r="A21" s="8"/>
      <c r="B21" s="13"/>
      <c r="C21" s="2" t="s">
        <v>1</v>
      </c>
      <c r="D21" s="55"/>
      <c r="E21" s="55"/>
      <c r="F21" s="55"/>
      <c r="G21" s="55"/>
      <c r="H21" s="56"/>
      <c r="I21" s="56"/>
      <c r="J21" s="56"/>
      <c r="K21" s="39"/>
      <c r="L21" s="39"/>
      <c r="M21" s="39"/>
    </row>
    <row r="22" spans="1:13" ht="15" customHeight="1" x14ac:dyDescent="0.25">
      <c r="A22" s="25"/>
      <c r="B22" s="26" t="s">
        <v>26</v>
      </c>
      <c r="C22" s="2" t="s">
        <v>2</v>
      </c>
      <c r="D22" s="56"/>
      <c r="E22" s="56"/>
      <c r="F22" s="56"/>
      <c r="G22" s="56"/>
      <c r="H22" s="56"/>
      <c r="I22" s="56"/>
      <c r="J22" s="56"/>
      <c r="K22" s="39"/>
      <c r="L22" s="39"/>
      <c r="M22" s="39"/>
    </row>
    <row r="23" spans="1:13" ht="15" customHeight="1" x14ac:dyDescent="0.25">
      <c r="A23" s="8"/>
      <c r="B23" s="13"/>
      <c r="C23" s="2" t="s">
        <v>1</v>
      </c>
      <c r="D23" s="55"/>
      <c r="E23" s="55"/>
      <c r="F23" s="55"/>
      <c r="G23" s="55"/>
      <c r="H23" s="56"/>
      <c r="I23" s="56"/>
      <c r="J23" s="56"/>
      <c r="K23" s="39"/>
      <c r="L23" s="39"/>
      <c r="M23" s="39"/>
    </row>
    <row r="24" spans="1:13" ht="15" customHeight="1" x14ac:dyDescent="0.25">
      <c r="A24" s="3" t="s">
        <v>18</v>
      </c>
      <c r="B24" s="9"/>
      <c r="C24" s="4"/>
      <c r="D24" s="5"/>
      <c r="E24" s="57"/>
      <c r="F24" s="57"/>
      <c r="G24" s="5"/>
      <c r="H24" s="57"/>
      <c r="I24" s="57"/>
      <c r="J24" s="57"/>
      <c r="K24" s="38"/>
      <c r="L24" s="38"/>
      <c r="M24" s="36"/>
    </row>
    <row r="25" spans="1:13" ht="15" customHeight="1" x14ac:dyDescent="0.35">
      <c r="A25" s="8"/>
      <c r="B25" s="12"/>
      <c r="C25" s="2" t="s">
        <v>5</v>
      </c>
      <c r="D25" s="56"/>
      <c r="E25" s="56"/>
      <c r="F25" s="56"/>
      <c r="G25" s="56"/>
      <c r="H25" s="56"/>
      <c r="I25" s="56"/>
      <c r="J25" s="56"/>
      <c r="K25" s="39"/>
      <c r="L25" s="39"/>
      <c r="M25" s="39"/>
    </row>
    <row r="26" spans="1:13" ht="15" customHeight="1" x14ac:dyDescent="0.35">
      <c r="A26" s="8"/>
      <c r="B26" s="12"/>
      <c r="C26" s="2" t="s">
        <v>19</v>
      </c>
      <c r="D26" s="56"/>
      <c r="E26" s="56"/>
      <c r="F26" s="56"/>
      <c r="G26" s="56"/>
      <c r="H26" s="56"/>
      <c r="I26" s="56"/>
      <c r="J26" s="56"/>
      <c r="K26" s="39"/>
      <c r="L26" s="39"/>
      <c r="M26" s="39"/>
    </row>
    <row r="27" spans="1:13" ht="15" customHeight="1" x14ac:dyDescent="0.35">
      <c r="A27" s="8"/>
      <c r="B27" s="13"/>
      <c r="C27" s="2" t="s">
        <v>6</v>
      </c>
      <c r="D27" s="56"/>
      <c r="E27" s="56"/>
      <c r="F27" s="56"/>
      <c r="G27" s="56"/>
      <c r="H27" s="56"/>
      <c r="I27" s="56"/>
      <c r="J27" s="56"/>
      <c r="K27" s="39"/>
      <c r="L27" s="39"/>
      <c r="M27" s="39"/>
    </row>
    <row r="28" spans="1:13" ht="15" customHeight="1" x14ac:dyDescent="0.25">
      <c r="A28" s="3" t="s">
        <v>9</v>
      </c>
      <c r="B28" s="9"/>
      <c r="C28" s="4"/>
      <c r="D28" s="5"/>
      <c r="E28" s="57"/>
      <c r="F28" s="57"/>
      <c r="G28" s="5"/>
      <c r="H28" s="57"/>
      <c r="I28" s="57"/>
      <c r="J28" s="57"/>
      <c r="K28" s="36"/>
      <c r="L28" s="35"/>
      <c r="M28" s="36"/>
    </row>
    <row r="29" spans="1:13" ht="15" customHeight="1" x14ac:dyDescent="0.25">
      <c r="A29" s="8"/>
      <c r="B29" s="12"/>
      <c r="C29" s="2" t="s">
        <v>2</v>
      </c>
      <c r="D29" s="56">
        <v>27.110714056663475</v>
      </c>
      <c r="E29" s="56">
        <v>30.002667480034646</v>
      </c>
      <c r="F29" s="56">
        <v>34.205469269679618</v>
      </c>
      <c r="G29" s="56">
        <v>33.916050468703588</v>
      </c>
      <c r="H29" s="56">
        <v>30.012010670386264</v>
      </c>
      <c r="I29" s="56">
        <v>26.071446617383298</v>
      </c>
      <c r="J29" s="56">
        <v>21.836607162869182</v>
      </c>
      <c r="K29" s="34"/>
      <c r="L29" s="34"/>
      <c r="M29" s="34"/>
    </row>
    <row r="30" spans="1:13" ht="15" customHeight="1" x14ac:dyDescent="0.25">
      <c r="A30" s="19"/>
      <c r="B30" s="22"/>
      <c r="C30" s="2" t="s">
        <v>1</v>
      </c>
      <c r="D30" s="56">
        <v>-111.67142934265875</v>
      </c>
      <c r="E30" s="56">
        <v>-138.44442898323669</v>
      </c>
      <c r="F30" s="56">
        <v>-168.50681060049035</v>
      </c>
      <c r="G30" s="56">
        <v>-163.12298058660363</v>
      </c>
      <c r="H30" s="56">
        <v>-159.54916698818553</v>
      </c>
      <c r="I30" s="56">
        <v>-140.57128888700015</v>
      </c>
      <c r="J30" s="56">
        <v>-116.05308555031876</v>
      </c>
      <c r="K30" s="34"/>
      <c r="L30" s="34"/>
      <c r="M30" s="34"/>
    </row>
    <row r="31" spans="1:13" ht="15" customHeight="1" x14ac:dyDescent="0.25">
      <c r="A31" s="3" t="s">
        <v>10</v>
      </c>
      <c r="B31" s="9"/>
      <c r="C31" s="4"/>
      <c r="D31" s="5"/>
      <c r="E31" s="57"/>
      <c r="F31" s="57"/>
      <c r="G31" s="5"/>
      <c r="H31" s="57"/>
      <c r="I31" s="57"/>
      <c r="J31" s="57"/>
      <c r="K31" s="40"/>
      <c r="L31" s="37"/>
      <c r="M31" s="40"/>
    </row>
    <row r="32" spans="1:13" ht="15" customHeight="1" x14ac:dyDescent="0.25">
      <c r="A32" s="8"/>
      <c r="B32" s="12"/>
      <c r="C32" s="2" t="s">
        <v>2</v>
      </c>
      <c r="D32" s="56">
        <v>26.922732184388011</v>
      </c>
      <c r="E32" s="56">
        <v>29.114322382166026</v>
      </c>
      <c r="F32" s="56">
        <v>30.243333671899027</v>
      </c>
      <c r="G32" s="56">
        <v>30.072702018768403</v>
      </c>
      <c r="H32" s="56">
        <v>27.561182250923263</v>
      </c>
      <c r="I32" s="56">
        <v>25.43362759796819</v>
      </c>
      <c r="J32" s="56">
        <v>20.368924330849744</v>
      </c>
      <c r="K32" s="34"/>
      <c r="L32" s="34"/>
      <c r="M32" s="34"/>
    </row>
    <row r="33" spans="1:13" ht="15" customHeight="1" x14ac:dyDescent="0.25">
      <c r="A33" s="19"/>
      <c r="B33" s="22"/>
      <c r="C33" s="2" t="s">
        <v>1</v>
      </c>
      <c r="D33" s="56">
        <v>-106.36729055579113</v>
      </c>
      <c r="E33" s="56">
        <v>-127.72915777147415</v>
      </c>
      <c r="F33" s="56">
        <v>-140.45669387243305</v>
      </c>
      <c r="G33" s="56">
        <v>-135.75759746125757</v>
      </c>
      <c r="H33" s="56">
        <v>-140.32169094690599</v>
      </c>
      <c r="I33" s="56">
        <v>-130.33871938533665</v>
      </c>
      <c r="J33" s="56">
        <v>-101.27256161305829</v>
      </c>
      <c r="K33" s="34"/>
      <c r="L33" s="34"/>
      <c r="M33" s="34"/>
    </row>
    <row r="34" spans="1:13" ht="15" customHeight="1" x14ac:dyDescent="0.25">
      <c r="A34" s="3" t="s">
        <v>8</v>
      </c>
      <c r="B34" s="9"/>
      <c r="C34" s="4"/>
      <c r="D34" s="5"/>
      <c r="E34" s="57"/>
      <c r="F34" s="57"/>
      <c r="G34" s="5"/>
      <c r="H34" s="57"/>
      <c r="I34" s="57"/>
      <c r="J34" s="57"/>
      <c r="K34" s="40"/>
      <c r="L34" s="37"/>
      <c r="M34" s="40"/>
    </row>
    <row r="35" spans="1:13" ht="15" customHeight="1" x14ac:dyDescent="0.25">
      <c r="A35" s="27"/>
      <c r="B35" s="17" t="s">
        <v>27</v>
      </c>
      <c r="C35" s="2" t="s">
        <v>2</v>
      </c>
      <c r="D35" s="55">
        <v>23.781193936760982</v>
      </c>
      <c r="E35" s="55">
        <v>23.395279217616846</v>
      </c>
      <c r="F35" s="55">
        <v>16.940063075937204</v>
      </c>
      <c r="G35" s="55">
        <v>25.664002264407134</v>
      </c>
      <c r="H35" s="55">
        <v>21.882398126146505</v>
      </c>
      <c r="I35" s="55">
        <v>22.328168809699168</v>
      </c>
      <c r="J35" s="55">
        <v>19.527051799622875</v>
      </c>
      <c r="K35" s="41"/>
      <c r="L35" s="41"/>
      <c r="M35" s="34"/>
    </row>
    <row r="36" spans="1:13" ht="15" customHeight="1" x14ac:dyDescent="0.25">
      <c r="A36" s="27"/>
      <c r="B36" s="17"/>
      <c r="C36" s="2" t="s">
        <v>1</v>
      </c>
      <c r="D36" s="55">
        <v>-87.766437093725642</v>
      </c>
      <c r="E36" s="55">
        <v>-89.778668253766995</v>
      </c>
      <c r="F36" s="55">
        <v>-61.156726866448793</v>
      </c>
      <c r="G36" s="55">
        <v>-103.79134842265235</v>
      </c>
      <c r="H36" s="55">
        <v>-96.797542115510154</v>
      </c>
      <c r="I36" s="55">
        <v>-98.791982067936601</v>
      </c>
      <c r="J36" s="55">
        <v>-82.68216148643495</v>
      </c>
      <c r="K36" s="41"/>
      <c r="L36" s="41"/>
      <c r="M36" s="34"/>
    </row>
    <row r="37" spans="1:13" ht="15" customHeight="1" x14ac:dyDescent="0.25">
      <c r="A37" s="27"/>
      <c r="B37" s="17" t="s">
        <v>28</v>
      </c>
      <c r="C37" s="2" t="s">
        <v>2</v>
      </c>
      <c r="D37" s="55">
        <v>25.212964072697051</v>
      </c>
      <c r="E37" s="55">
        <v>25.989291940053203</v>
      </c>
      <c r="F37" s="55">
        <v>21.000112445205755</v>
      </c>
      <c r="G37" s="55">
        <v>28.049825253103393</v>
      </c>
      <c r="H37" s="55">
        <v>27.911169923459259</v>
      </c>
      <c r="I37" s="55">
        <v>23.564700627073012</v>
      </c>
      <c r="J37" s="55">
        <v>20.219525603373988</v>
      </c>
      <c r="K37" s="41"/>
      <c r="L37" s="41"/>
      <c r="M37" s="34"/>
    </row>
    <row r="38" spans="1:13" ht="15" customHeight="1" x14ac:dyDescent="0.25">
      <c r="A38" s="27"/>
      <c r="B38" s="17"/>
      <c r="C38" s="2" t="s">
        <v>1</v>
      </c>
      <c r="D38" s="55">
        <v>-91.854429288672719</v>
      </c>
      <c r="E38" s="55">
        <v>-106.60352996650616</v>
      </c>
      <c r="F38" s="55">
        <v>-86.001304839030468</v>
      </c>
      <c r="G38" s="55">
        <v>-120.8702301711547</v>
      </c>
      <c r="H38" s="55">
        <v>-136.38072529901279</v>
      </c>
      <c r="I38" s="55">
        <v>-114.49531848127575</v>
      </c>
      <c r="J38" s="55">
        <v>-95.37123464846124</v>
      </c>
      <c r="K38" s="41"/>
      <c r="L38" s="41"/>
      <c r="M38" s="34"/>
    </row>
    <row r="39" spans="1:13" ht="15" customHeight="1" x14ac:dyDescent="0.25">
      <c r="A39" s="27"/>
      <c r="B39" s="17" t="s">
        <v>29</v>
      </c>
      <c r="C39" s="2" t="s">
        <v>2</v>
      </c>
      <c r="D39" s="55">
        <v>26.588642438789037</v>
      </c>
      <c r="E39" s="55">
        <v>26.506021148035373</v>
      </c>
      <c r="F39" s="55">
        <v>24.451570227017267</v>
      </c>
      <c r="G39" s="55">
        <v>25.613684954980272</v>
      </c>
      <c r="H39" s="55">
        <v>26.74737924641115</v>
      </c>
      <c r="I39" s="55">
        <v>24.682776264856763</v>
      </c>
      <c r="J39" s="55">
        <v>26.268022270584602</v>
      </c>
      <c r="K39" s="41"/>
      <c r="L39" s="41"/>
      <c r="M39" s="34"/>
    </row>
    <row r="40" spans="1:13" ht="15" customHeight="1" x14ac:dyDescent="0.25">
      <c r="A40" s="27"/>
      <c r="B40" s="17"/>
      <c r="C40" s="2" t="s">
        <v>1</v>
      </c>
      <c r="D40" s="55">
        <v>-108.98270692261852</v>
      </c>
      <c r="E40" s="55">
        <v>-116.99290889664303</v>
      </c>
      <c r="F40" s="55">
        <v>-110.91783955696896</v>
      </c>
      <c r="G40" s="55">
        <v>-114.9299680843593</v>
      </c>
      <c r="H40" s="55">
        <v>-141.81912287614529</v>
      </c>
      <c r="I40" s="55">
        <v>-131.78195836309183</v>
      </c>
      <c r="J40" s="55">
        <v>-150.40505236942431</v>
      </c>
      <c r="K40" s="41"/>
      <c r="L40" s="41"/>
      <c r="M40" s="34"/>
    </row>
    <row r="41" spans="1:13" ht="15" customHeight="1" x14ac:dyDescent="0.25">
      <c r="A41" s="27"/>
      <c r="B41" s="17" t="s">
        <v>30</v>
      </c>
      <c r="C41" s="2" t="s">
        <v>2</v>
      </c>
      <c r="D41" s="55">
        <v>29.347622196839669</v>
      </c>
      <c r="E41" s="55">
        <v>33.280426245715852</v>
      </c>
      <c r="F41" s="55">
        <v>35.864773240024888</v>
      </c>
      <c r="G41" s="55">
        <v>31.723859571945422</v>
      </c>
      <c r="H41" s="55">
        <v>30.318454534629819</v>
      </c>
      <c r="I41" s="55">
        <v>34.523752955986936</v>
      </c>
      <c r="J41" s="55">
        <v>28.543991944372252</v>
      </c>
      <c r="K41" s="41"/>
      <c r="L41" s="41"/>
      <c r="M41" s="34"/>
    </row>
    <row r="42" spans="1:13" ht="15" customHeight="1" x14ac:dyDescent="0.25">
      <c r="A42" s="27"/>
      <c r="B42" s="17"/>
      <c r="C42" s="2" t="s">
        <v>1</v>
      </c>
      <c r="D42" s="55">
        <v>-126.29672164145475</v>
      </c>
      <c r="E42" s="55">
        <v>-157.75314297492494</v>
      </c>
      <c r="F42" s="55">
        <v>-178.96205001368509</v>
      </c>
      <c r="G42" s="55">
        <v>-152.58095061934586</v>
      </c>
      <c r="H42" s="55">
        <v>-167.99782325900233</v>
      </c>
      <c r="I42" s="55">
        <v>-198.42675860059518</v>
      </c>
      <c r="J42" s="55">
        <v>-173.14319248073255</v>
      </c>
      <c r="K42" s="41"/>
      <c r="L42" s="41"/>
      <c r="M42" s="34"/>
    </row>
    <row r="43" spans="1:13" ht="15" customHeight="1" x14ac:dyDescent="0.25">
      <c r="A43" s="27"/>
      <c r="B43" s="17" t="s">
        <v>31</v>
      </c>
      <c r="C43" s="2" t="s">
        <v>2</v>
      </c>
      <c r="D43" s="55">
        <v>34.209814240867949</v>
      </c>
      <c r="E43" s="55">
        <v>41.378495643785371</v>
      </c>
      <c r="F43" s="55">
        <v>41.322914569268008</v>
      </c>
      <c r="G43" s="55">
        <v>39.841431634420516</v>
      </c>
      <c r="H43" s="55">
        <v>35.183435654894467</v>
      </c>
      <c r="I43" s="55">
        <v>40.347064768591849</v>
      </c>
      <c r="J43" s="55">
        <v>27.617379596001907</v>
      </c>
      <c r="K43" s="41"/>
      <c r="L43" s="41"/>
      <c r="M43" s="34"/>
    </row>
    <row r="44" spans="1:13" ht="15" customHeight="1" x14ac:dyDescent="0.25">
      <c r="A44" s="27"/>
      <c r="B44" s="17"/>
      <c r="C44" s="2" t="s">
        <v>1</v>
      </c>
      <c r="D44" s="55">
        <v>-158.59890295450731</v>
      </c>
      <c r="E44" s="55">
        <v>-207.83487029384139</v>
      </c>
      <c r="F44" s="55">
        <v>-213.70402251274058</v>
      </c>
      <c r="G44" s="55">
        <v>-200.6820106491723</v>
      </c>
      <c r="H44" s="55">
        <v>-203.1194040196375</v>
      </c>
      <c r="I44" s="55">
        <v>-244.09259907975968</v>
      </c>
      <c r="J44" s="55">
        <v>-174.00443038810803</v>
      </c>
      <c r="K44" s="41"/>
      <c r="L44" s="41"/>
      <c r="M44" s="34"/>
    </row>
    <row r="45" spans="1:13" ht="15" customHeight="1" x14ac:dyDescent="0.25">
      <c r="A45" s="27"/>
      <c r="B45" s="17" t="s">
        <v>32</v>
      </c>
      <c r="C45" s="2" t="s">
        <v>2</v>
      </c>
      <c r="D45" s="55">
        <v>38.754884111123843</v>
      </c>
      <c r="E45" s="55">
        <v>43.69092328243164</v>
      </c>
      <c r="F45" s="55">
        <v>51.67791777049198</v>
      </c>
      <c r="G45" s="55">
        <v>42.566576464040132</v>
      </c>
      <c r="H45" s="55">
        <v>38.106792446485819</v>
      </c>
      <c r="I45" s="55">
        <v>41.752196405080944</v>
      </c>
      <c r="J45" s="55"/>
      <c r="K45" s="41"/>
      <c r="L45" s="41"/>
      <c r="M45" s="34"/>
    </row>
    <row r="46" spans="1:13" ht="15" customHeight="1" x14ac:dyDescent="0.25">
      <c r="A46" s="27"/>
      <c r="B46" s="17"/>
      <c r="C46" s="2" t="s">
        <v>1</v>
      </c>
      <c r="D46" s="55">
        <v>-185.85533932910522</v>
      </c>
      <c r="E46" s="55">
        <v>-227.04222333922405</v>
      </c>
      <c r="F46" s="55">
        <v>-278.53379349981253</v>
      </c>
      <c r="G46" s="55">
        <v>-222.57009858140526</v>
      </c>
      <c r="H46" s="55">
        <v>-224.10844194039473</v>
      </c>
      <c r="I46" s="55">
        <v>-257.00172706183002</v>
      </c>
      <c r="J46" s="55"/>
      <c r="K46" s="41"/>
      <c r="L46" s="41"/>
      <c r="M46" s="34"/>
    </row>
    <row r="47" spans="1:13" ht="15" customHeight="1" x14ac:dyDescent="0.25">
      <c r="A47" s="27"/>
      <c r="B47" s="17" t="s">
        <v>33</v>
      </c>
      <c r="C47" s="2" t="s">
        <v>2</v>
      </c>
      <c r="D47" s="56">
        <v>35.790702183817778</v>
      </c>
      <c r="E47" s="55">
        <v>44.528205032545891</v>
      </c>
      <c r="F47" s="55">
        <v>58.284919571516724</v>
      </c>
      <c r="G47" s="55">
        <v>42.82019351932297</v>
      </c>
      <c r="H47" s="55"/>
      <c r="I47" s="55"/>
      <c r="J47" s="55"/>
      <c r="K47" s="41"/>
      <c r="L47" s="41"/>
      <c r="M47" s="34"/>
    </row>
    <row r="48" spans="1:13" ht="15" customHeight="1" x14ac:dyDescent="0.25">
      <c r="A48" s="28"/>
      <c r="B48" s="21"/>
      <c r="C48" s="2" t="s">
        <v>1</v>
      </c>
      <c r="D48" s="56">
        <v>-175.08941327630615</v>
      </c>
      <c r="E48" s="55">
        <v>-239.98366968182785</v>
      </c>
      <c r="F48" s="55">
        <v>-322.17454135322942</v>
      </c>
      <c r="G48" s="55">
        <v>-230.84404038468506</v>
      </c>
      <c r="H48" s="55"/>
      <c r="I48" s="55"/>
      <c r="J48" s="55"/>
      <c r="K48" s="41"/>
      <c r="L48" s="41"/>
      <c r="M48" s="34"/>
    </row>
    <row r="49" spans="1:1" x14ac:dyDescent="0.25">
      <c r="A49" t="s">
        <v>34</v>
      </c>
    </row>
  </sheetData>
  <sheetProtection algorithmName="SHA-512" hashValue="nzgGvBawwCegluoUHcNFZ7qoHKSZwYoVQDo6CRrCSJu4b3jlpP8VgqOcsZstk410Qs15wP0na5MgeScYem5UNA==" saltValue="r/H+68I/TfsN0xff4WSKRg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D48654B54554390186499E0651E86" ma:contentTypeVersion="10" ma:contentTypeDescription="Een nieuw document maken." ma:contentTypeScope="" ma:versionID="886eb9702c8b66813f5af07540914393">
  <xsd:schema xmlns:xsd="http://www.w3.org/2001/XMLSchema" xmlns:xs="http://www.w3.org/2001/XMLSchema" xmlns:p="http://schemas.microsoft.com/office/2006/metadata/properties" xmlns:ns2="c7f60283-def7-45c8-be52-19224b596703" targetNamespace="http://schemas.microsoft.com/office/2006/metadata/properties" ma:root="true" ma:fieldsID="24299150a9e11f678e88fbf84013d6a2" ns2:_="">
    <xsd:import namespace="c7f60283-def7-45c8-be52-19224b5967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60283-def7-45c8-be52-19224b596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C08FE0-42A0-4632-8674-66765435921E}"/>
</file>

<file path=customXml/itemProps2.xml><?xml version="1.0" encoding="utf-8"?>
<ds:datastoreItem xmlns:ds="http://schemas.openxmlformats.org/officeDocument/2006/customXml" ds:itemID="{C6EA6F37-1384-4FAF-9D8C-4B6D191D7E82}"/>
</file>

<file path=customXml/itemProps3.xml><?xml version="1.0" encoding="utf-8"?>
<ds:datastoreItem xmlns:ds="http://schemas.openxmlformats.org/officeDocument/2006/customXml" ds:itemID="{709A173C-D940-437B-AA77-146E491EC4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SelectionData</vt:lpstr>
      <vt:lpstr>units</vt:lpstr>
      <vt:lpstr>TechData</vt:lpstr>
      <vt:lpstr>units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Keith Van de Wiele</cp:lastModifiedBy>
  <cp:lastPrinted>2015-10-02T08:45:30Z</cp:lastPrinted>
  <dcterms:created xsi:type="dcterms:W3CDTF">2015-05-07T08:41:20Z</dcterms:created>
  <dcterms:modified xsi:type="dcterms:W3CDTF">2021-10-19T12:40:02Z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0x010100F4CD48654B54554390186499E0651E86</vt:lpwstr>
  </property>
</Properties>
</file>