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sephineclarys/Desktop/SelectieTool DG30/"/>
    </mc:Choice>
  </mc:AlternateContent>
  <xr:revisionPtr revIDLastSave="0" documentId="8_{DDE650CE-28DB-BE4F-BD84-1AD70133EE7D}" xr6:coauthVersionLast="47" xr6:coauthVersionMax="47" xr10:uidLastSave="{00000000-0000-0000-0000-000000000000}"/>
  <workbookProtection workbookAlgorithmName="SHA-512" workbookHashValue="KooxAyeASh1QDzdU5D9ExoVZShN6oVUnZwl/5ghgCuT83J5L5vh+bYmpb8AaYvQ5e6cgEG3JHqAHLzj2K9h4eA==" workbookSaltValue="sVJbx+q8jTxJ1l7/WMS6Hg==" workbookSpinCount="100000" lockStructure="1"/>
  <bookViews>
    <workbookView xWindow="0" yWindow="500" windowWidth="24000" windowHeight="9740" xr2:uid="{00000000-000D-0000-FFFF-FFFF00000000}"/>
  </bookViews>
  <sheets>
    <sheet name="SelectionData" sheetId="2" r:id="rId1"/>
    <sheet name="units" sheetId="4" state="hidden" r:id="rId2"/>
    <sheet name="TechData" sheetId="1" state="hidden" r:id="rId3"/>
    <sheet name="IntermediateCalcul" sheetId="3" state="hidden" r:id="rId4"/>
  </sheets>
  <externalReferences>
    <externalReference r:id="rId5"/>
    <externalReference r:id="rId6"/>
  </externalReferences>
  <definedNames>
    <definedName name="units">units!$A$1:$A$2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I15" i="2"/>
  <c r="G15" i="2"/>
  <c r="G13" i="2"/>
  <c r="C15" i="2"/>
  <c r="D15" i="2"/>
  <c r="E15" i="2"/>
  <c r="B15" i="2"/>
  <c r="C13" i="2"/>
  <c r="D13" i="2"/>
  <c r="E13" i="2"/>
  <c r="H13" i="2"/>
  <c r="I13" i="2"/>
  <c r="B13" i="2"/>
  <c r="Q15" i="1" l="1"/>
  <c r="R15" i="1"/>
  <c r="S15" i="1"/>
  <c r="G9" i="2"/>
  <c r="G17" i="2" s="1"/>
  <c r="H9" i="2"/>
  <c r="H17" i="2" s="1"/>
  <c r="I9" i="2"/>
  <c r="I18" i="2" s="1"/>
  <c r="G10" i="2"/>
  <c r="H10" i="2"/>
  <c r="I10" i="2"/>
  <c r="G11" i="2"/>
  <c r="H11" i="2"/>
  <c r="I11" i="2"/>
  <c r="G12" i="2"/>
  <c r="H12" i="2"/>
  <c r="I12" i="2"/>
  <c r="G14" i="2"/>
  <c r="H14" i="2"/>
  <c r="I14" i="2"/>
  <c r="G16" i="2"/>
  <c r="H16" i="2"/>
  <c r="I16" i="2"/>
  <c r="G20" i="2"/>
  <c r="I17" i="2" l="1"/>
  <c r="I19" i="2"/>
  <c r="I20" i="2"/>
  <c r="I24" i="2" s="1"/>
  <c r="H20" i="2"/>
  <c r="G18" i="2"/>
  <c r="H19" i="2"/>
  <c r="G19" i="2"/>
  <c r="G26" i="2" s="1"/>
  <c r="H18" i="2"/>
  <c r="I27" i="2" l="1"/>
  <c r="I30" i="2"/>
  <c r="I25" i="2"/>
  <c r="I29" i="2"/>
  <c r="I28" i="2"/>
  <c r="I26" i="2"/>
  <c r="H28" i="2"/>
  <c r="G24" i="2"/>
  <c r="G25" i="2"/>
  <c r="G30" i="2"/>
  <c r="G27" i="2"/>
  <c r="G29" i="2"/>
  <c r="H25" i="2"/>
  <c r="H24" i="2"/>
  <c r="H30" i="2"/>
  <c r="H27" i="2"/>
  <c r="H29" i="2"/>
  <c r="H26" i="2"/>
  <c r="G28" i="2"/>
  <c r="G15" i="1" l="1"/>
  <c r="C16" i="2" s="1"/>
  <c r="H15" i="1"/>
  <c r="I15" i="1"/>
  <c r="E16" i="2" s="1"/>
  <c r="D16" i="2"/>
  <c r="C9" i="2"/>
  <c r="C17" i="2" s="1"/>
  <c r="D9" i="2"/>
  <c r="D18" i="2" s="1"/>
  <c r="E9" i="2"/>
  <c r="E18" i="2" s="1"/>
  <c r="C10" i="2"/>
  <c r="D10" i="2"/>
  <c r="E10" i="2"/>
  <c r="C11" i="2"/>
  <c r="D11" i="2"/>
  <c r="E11" i="2"/>
  <c r="C12" i="2"/>
  <c r="D12" i="2"/>
  <c r="E12" i="2"/>
  <c r="C14" i="2"/>
  <c r="D14" i="2"/>
  <c r="E14" i="2"/>
  <c r="E19" i="2" l="1"/>
  <c r="D19" i="2"/>
  <c r="E17" i="2"/>
  <c r="E20" i="2"/>
  <c r="D20" i="2"/>
  <c r="C20" i="2"/>
  <c r="D17" i="2"/>
  <c r="C19" i="2"/>
  <c r="C18" i="2"/>
  <c r="J15" i="1"/>
  <c r="K15" i="1"/>
  <c r="E27" i="2" l="1"/>
  <c r="E25" i="2"/>
  <c r="E30" i="2"/>
  <c r="D24" i="2"/>
  <c r="D27" i="2"/>
  <c r="D28" i="2"/>
  <c r="D30" i="2"/>
  <c r="D26" i="2"/>
  <c r="D25" i="2"/>
  <c r="E29" i="2"/>
  <c r="C28" i="2"/>
  <c r="E26" i="2"/>
  <c r="E28" i="2"/>
  <c r="E24" i="2"/>
  <c r="D29" i="2"/>
  <c r="C26" i="2"/>
  <c r="C25" i="2"/>
  <c r="C29" i="2"/>
  <c r="C30" i="2"/>
  <c r="C27" i="2"/>
  <c r="C24" i="2"/>
  <c r="L15" i="1"/>
  <c r="E15" i="1" l="1"/>
  <c r="F15" i="1"/>
  <c r="N15" i="1"/>
  <c r="O15" i="1"/>
  <c r="P15" i="1"/>
  <c r="D15" i="1"/>
  <c r="E16" i="3" l="1"/>
  <c r="E29" i="3" s="1"/>
  <c r="G16" i="3"/>
  <c r="G29" i="3" s="1"/>
  <c r="H16" i="3"/>
  <c r="I16" i="3"/>
  <c r="I28" i="3" s="1"/>
  <c r="J16" i="3"/>
  <c r="K16" i="3"/>
  <c r="K28" i="3" s="1"/>
  <c r="E17" i="3"/>
  <c r="G17" i="3"/>
  <c r="H17" i="3"/>
  <c r="I17" i="3"/>
  <c r="J17" i="3"/>
  <c r="K17" i="3"/>
  <c r="E18" i="3"/>
  <c r="G18" i="3"/>
  <c r="H18" i="3"/>
  <c r="I18" i="3"/>
  <c r="J18" i="3"/>
  <c r="K18" i="3"/>
  <c r="E19" i="3"/>
  <c r="G19" i="3"/>
  <c r="H19" i="3"/>
  <c r="I19" i="3"/>
  <c r="J19" i="3"/>
  <c r="K19" i="3"/>
  <c r="E20" i="3"/>
  <c r="G20" i="3"/>
  <c r="H20" i="3"/>
  <c r="I20" i="3"/>
  <c r="J20" i="3"/>
  <c r="K20" i="3"/>
  <c r="E9" i="3"/>
  <c r="E24" i="3" s="1"/>
  <c r="G9" i="3"/>
  <c r="G25" i="3" s="1"/>
  <c r="H9" i="3"/>
  <c r="I9" i="3"/>
  <c r="J9" i="3"/>
  <c r="J25" i="3" s="1"/>
  <c r="K9" i="3"/>
  <c r="K26" i="3" s="1"/>
  <c r="E10" i="3"/>
  <c r="G10" i="3"/>
  <c r="H10" i="3"/>
  <c r="I10" i="3"/>
  <c r="J10" i="3"/>
  <c r="K10" i="3"/>
  <c r="E11" i="3"/>
  <c r="G11" i="3"/>
  <c r="H11" i="3"/>
  <c r="I11" i="3"/>
  <c r="J11" i="3"/>
  <c r="K11" i="3"/>
  <c r="E12" i="3"/>
  <c r="G12" i="3"/>
  <c r="H12" i="3"/>
  <c r="I12" i="3"/>
  <c r="J12" i="3"/>
  <c r="K12" i="3"/>
  <c r="E13" i="3"/>
  <c r="G13" i="3"/>
  <c r="H13" i="3"/>
  <c r="I13" i="3"/>
  <c r="J13" i="3"/>
  <c r="K13" i="3"/>
  <c r="F2" i="3"/>
  <c r="G2" i="3"/>
  <c r="H2" i="3"/>
  <c r="I2" i="3"/>
  <c r="J2" i="3"/>
  <c r="K2" i="3"/>
  <c r="F3" i="3"/>
  <c r="G3" i="3"/>
  <c r="H3" i="3"/>
  <c r="I3" i="3"/>
  <c r="J3" i="3"/>
  <c r="K3" i="3"/>
  <c r="F4" i="3"/>
  <c r="G4" i="3"/>
  <c r="H4" i="3"/>
  <c r="I4" i="3"/>
  <c r="J4" i="3"/>
  <c r="K4" i="3"/>
  <c r="F5" i="3"/>
  <c r="G5" i="3"/>
  <c r="H5" i="3"/>
  <c r="I5" i="3"/>
  <c r="J5" i="3"/>
  <c r="K5" i="3"/>
  <c r="F6" i="3"/>
  <c r="G6" i="3"/>
  <c r="H6" i="3"/>
  <c r="I6" i="3"/>
  <c r="J6" i="3"/>
  <c r="K6" i="3"/>
  <c r="F20" i="3"/>
  <c r="F13" i="3"/>
  <c r="F19" i="3"/>
  <c r="F12" i="3"/>
  <c r="F18" i="3"/>
  <c r="F11" i="3"/>
  <c r="F17" i="3"/>
  <c r="F10" i="3"/>
  <c r="F16" i="3"/>
  <c r="F9" i="3"/>
  <c r="K29" i="3" l="1"/>
  <c r="G28" i="3"/>
  <c r="E26" i="3"/>
  <c r="J29" i="3"/>
  <c r="J27" i="3"/>
  <c r="G26" i="3"/>
  <c r="E25" i="3"/>
  <c r="E28" i="3"/>
  <c r="E27" i="3"/>
  <c r="K25" i="3"/>
  <c r="G24" i="3"/>
  <c r="G27" i="3"/>
  <c r="K24" i="3"/>
  <c r="K27" i="3"/>
  <c r="I27" i="3"/>
  <c r="I26" i="3"/>
  <c r="I25" i="3"/>
  <c r="I29" i="3"/>
  <c r="I24" i="3"/>
  <c r="J28" i="3"/>
  <c r="J24" i="3"/>
  <c r="J26" i="3"/>
  <c r="C17" i="3" l="1"/>
  <c r="D17" i="3"/>
  <c r="C18" i="3"/>
  <c r="D18" i="3"/>
  <c r="C19" i="3"/>
  <c r="D19" i="3"/>
  <c r="C20" i="3"/>
  <c r="D20" i="3"/>
  <c r="B20" i="3"/>
  <c r="B19" i="3"/>
  <c r="B18" i="3"/>
  <c r="B17" i="3"/>
  <c r="C16" i="3"/>
  <c r="D16" i="3"/>
  <c r="B16" i="3"/>
  <c r="C10" i="3"/>
  <c r="D10" i="3"/>
  <c r="C11" i="3"/>
  <c r="D11" i="3"/>
  <c r="C12" i="3"/>
  <c r="D12" i="3"/>
  <c r="C13" i="3"/>
  <c r="D13" i="3"/>
  <c r="B13" i="3"/>
  <c r="B12" i="3"/>
  <c r="B11" i="3"/>
  <c r="B10" i="3"/>
  <c r="C9" i="3"/>
  <c r="D9" i="3"/>
  <c r="B9" i="3"/>
  <c r="C2" i="3"/>
  <c r="D2" i="3"/>
  <c r="E2" i="3"/>
  <c r="C3" i="3"/>
  <c r="D3" i="3"/>
  <c r="E3" i="3"/>
  <c r="C4" i="3"/>
  <c r="D4" i="3"/>
  <c r="E4" i="3"/>
  <c r="C5" i="3"/>
  <c r="D5" i="3"/>
  <c r="E5" i="3"/>
  <c r="C6" i="3"/>
  <c r="D6" i="3"/>
  <c r="E6" i="3"/>
  <c r="B3" i="3"/>
  <c r="B4" i="3"/>
  <c r="B5" i="3"/>
  <c r="B6" i="3"/>
  <c r="B2" i="3"/>
  <c r="B6" i="2" l="1"/>
  <c r="B19" i="2" s="1"/>
  <c r="B20" i="2" l="1"/>
  <c r="A23" i="3" l="1"/>
  <c r="A3" i="3"/>
  <c r="A4" i="3"/>
  <c r="A5" i="3"/>
  <c r="A6" i="3"/>
  <c r="A2" i="3"/>
  <c r="H26" i="3" l="1"/>
  <c r="H25" i="3"/>
  <c r="F26" i="3"/>
  <c r="H27" i="3"/>
  <c r="H29" i="3"/>
  <c r="F25" i="3"/>
  <c r="H28" i="3"/>
  <c r="F27" i="3"/>
  <c r="H24" i="3"/>
  <c r="F24" i="3"/>
  <c r="F28" i="3"/>
  <c r="F29" i="3"/>
  <c r="B26" i="3"/>
  <c r="B25" i="3"/>
  <c r="B27" i="3"/>
  <c r="B29" i="3"/>
  <c r="B24" i="3"/>
  <c r="B28" i="3"/>
  <c r="C27" i="3"/>
  <c r="C26" i="3"/>
  <c r="C25" i="3"/>
  <c r="C24" i="3"/>
  <c r="C28" i="3"/>
  <c r="C29" i="3"/>
  <c r="D27" i="3"/>
  <c r="D26" i="3"/>
  <c r="D25" i="3"/>
  <c r="D24" i="3"/>
  <c r="D28" i="3"/>
  <c r="D29" i="3"/>
</calcChain>
</file>

<file path=xl/sharedStrings.xml><?xml version="1.0" encoding="utf-8"?>
<sst xmlns="http://schemas.openxmlformats.org/spreadsheetml/2006/main" count="170" uniqueCount="75">
  <si>
    <t>THROW</t>
  </si>
  <si>
    <t>B</t>
  </si>
  <si>
    <t>A</t>
  </si>
  <si>
    <t>PRESSURE LOSS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</si>
  <si>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</si>
  <si>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</si>
  <si>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</si>
  <si>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</si>
  <si>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</si>
  <si>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</si>
  <si>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</si>
  <si>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Selection Table</t>
  </si>
  <si>
    <t>[m³/h]</t>
  </si>
  <si>
    <t>[m/s]</t>
  </si>
  <si>
    <t>[m]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</si>
  <si>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</si>
  <si>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</si>
  <si>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</si>
  <si>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</si>
  <si>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[°C]</t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</si>
  <si>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</si>
  <si>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</si>
  <si>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</si>
  <si>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Type</t>
  </si>
  <si>
    <t>Size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</si>
  <si>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</si>
  <si>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</si>
  <si>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</si>
  <si>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</si>
  <si>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</si>
  <si>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</si>
  <si>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</si>
  <si>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</si>
  <si>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</si>
  <si>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</si>
  <si>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</si>
  <si>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</si>
  <si>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</si>
  <si>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</si>
  <si>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t>Critical distance</t>
  </si>
  <si>
    <t>dT</t>
  </si>
  <si>
    <t>dT requested</t>
  </si>
  <si>
    <t>A1</t>
  </si>
  <si>
    <t>A2</t>
  </si>
  <si>
    <t>B1</t>
  </si>
  <si>
    <t>B2</t>
  </si>
  <si>
    <t>dT2</t>
  </si>
  <si>
    <t>dT1</t>
  </si>
  <si>
    <r>
      <t>throw, L</t>
    </r>
    <r>
      <rPr>
        <vertAlign val="subscript"/>
        <sz val="10"/>
        <color theme="1"/>
        <rFont val="Calibri"/>
        <family val="2"/>
        <scheme val="minor"/>
      </rPr>
      <t>T</t>
    </r>
  </si>
  <si>
    <r>
      <t>supply temperature, T</t>
    </r>
    <r>
      <rPr>
        <vertAlign val="subscript"/>
        <sz val="10"/>
        <color theme="1"/>
        <rFont val="Calibri"/>
        <family val="2"/>
        <scheme val="minor"/>
      </rPr>
      <t>s</t>
    </r>
  </si>
  <si>
    <r>
      <t>room temperature, T</t>
    </r>
    <r>
      <rPr>
        <vertAlign val="subscript"/>
        <sz val="10"/>
        <color theme="1"/>
        <rFont val="Calibri"/>
        <family val="2"/>
        <scheme val="minor"/>
      </rPr>
      <t>r</t>
    </r>
  </si>
  <si>
    <r>
      <t xml:space="preserve">static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s</t>
    </r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</si>
  <si>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</si>
  <si>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</si>
  <si>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</si>
  <si>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r>
      <t>duct air velocity, V</t>
    </r>
    <r>
      <rPr>
        <vertAlign val="subscript"/>
        <sz val="10"/>
        <color theme="1"/>
        <rFont val="Calibri"/>
        <family val="2"/>
      </rPr>
      <t>duct</t>
    </r>
  </si>
  <si>
    <t>dB(A)</t>
  </si>
  <si>
    <t>NR</t>
  </si>
  <si>
    <t>room attenuation</t>
  </si>
  <si>
    <t>acoustics unit</t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</si>
  <si>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</si>
  <si>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t>Plenum</t>
  </si>
  <si>
    <t>ø spigot</t>
  </si>
  <si>
    <t>DP300P</t>
  </si>
  <si>
    <t>Ødeflection sticker</t>
  </si>
  <si>
    <t>/</t>
  </si>
  <si>
    <t>Ø spigot</t>
  </si>
  <si>
    <t/>
  </si>
  <si>
    <t>DP300S</t>
  </si>
  <si>
    <t>Ø deflection disc</t>
  </si>
  <si>
    <t>DG330S</t>
  </si>
  <si>
    <t>DG360S</t>
  </si>
  <si>
    <t>Damper position</t>
  </si>
  <si>
    <t>100% (open)</t>
  </si>
  <si>
    <t>Perforation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</si>
</sst>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"/>
    <numFmt numFmtId="166" formatCode="0.0"/>
    <numFmt numFmtId="167" formatCode="0.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3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5" xfId="0" applyFill="1" applyBorder="1"/>
    <xf numFmtId="0" fontId="1" fillId="2" borderId="6" xfId="0" applyFont="1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6" xfId="0" applyFill="1" applyBorder="1"/>
    <xf numFmtId="0" fontId="1" fillId="2" borderId="8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right"/>
    </xf>
    <xf numFmtId="0" fontId="0" fillId="2" borderId="11" xfId="0" applyFill="1" applyBorder="1"/>
    <xf numFmtId="0" fontId="1" fillId="2" borderId="9" xfId="0" applyFont="1" applyFill="1" applyBorder="1"/>
    <xf numFmtId="0" fontId="1" fillId="2" borderId="11" xfId="0" applyFont="1" applyFill="1" applyBorder="1"/>
    <xf numFmtId="0" fontId="7" fillId="2" borderId="5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9" fillId="0" borderId="1" xfId="0" applyFont="1" applyBorder="1"/>
    <xf numFmtId="164" fontId="9" fillId="2" borderId="4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0" fontId="11" fillId="2" borderId="8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7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8" fillId="2" borderId="1" xfId="0" applyFont="1" applyFill="1" applyBorder="1"/>
    <xf numFmtId="0" fontId="14" fillId="2" borderId="1" xfId="0" applyFont="1" applyFill="1" applyBorder="1"/>
    <xf numFmtId="1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0" fontId="8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3" borderId="1" xfId="0" applyFont="1" applyFill="1" applyBorder="1" applyAlignment="1" applyProtection="1">
      <alignment horizontal="center"/>
      <protection locked="0"/>
    </xf>
    <xf numFmtId="0" fontId="17" fillId="2" borderId="1" xfId="0" applyFont="1" applyFill="1" applyBorder="1"/>
    <xf numFmtId="1" fontId="9" fillId="0" borderId="1" xfId="0" applyNumberFormat="1" applyFont="1" applyFill="1" applyBorder="1" applyAlignment="1">
      <alignment horizontal="center"/>
    </xf>
    <xf numFmtId="0" fontId="17" fillId="0" borderId="0" xfId="0" applyFont="1" applyFill="1" applyBorder="1" applyAlignment="1"/>
    <xf numFmtId="0" fontId="1" fillId="2" borderId="10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9" fontId="1" fillId="2" borderId="3" xfId="0" applyNumberFormat="1" applyFont="1" applyFill="1" applyBorder="1" applyAlignment="1">
      <alignment horizontal="center"/>
    </xf>
    <xf numFmtId="9" fontId="8" fillId="2" borderId="4" xfId="0" applyNumberFormat="1" applyFont="1" applyFill="1" applyBorder="1" applyAlignment="1">
      <alignment horizontal="center"/>
    </xf>
    <xf numFmtId="9" fontId="8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</cellXfs>
  <cellStyles count="1">
    <cellStyle name="Standaard" xfId="0" builtinId="0"/>
  </cellStyles>
  <dxfs count="3">
    <dxf>
      <fill>
        <patternFill>
          <bgColor rgb="FFFBAC8D"/>
        </patternFill>
      </fill>
    </dxf>
    <dxf>
      <fill>
        <patternFill>
          <bgColor rgb="FFFBAC8D"/>
        </patternFill>
      </fill>
    </dxf>
    <dxf>
      <fill>
        <patternFill>
          <bgColor rgb="FFFBAC8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1085850</xdr:colOff>
      <xdr:row>2</xdr:row>
      <xdr:rowOff>19050</xdr:rowOff>
    </xdr:from>
    <xdr:to>
      <xdr:col>8</xdr:col>
      <xdr:colOff>52194</xdr:colOff>
      <xdr:row>6</xdr:row>
      <xdr:rowOff>732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447675"/>
          <a:ext cx="3709794" cy="6865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12</xdr:row>
      <xdr:rowOff>123825</xdr:rowOff>
    </xdr:from>
    <xdr:to>
      <xdr:col>0</xdr:col>
      <xdr:colOff>638100</xdr:colOff>
      <xdr:row>13</xdr:row>
      <xdr:rowOff>76182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37</xdr:row>
      <xdr:rowOff>66675</xdr:rowOff>
    </xdr:from>
    <xdr:to>
      <xdr:col>0</xdr:col>
      <xdr:colOff>790575</xdr:colOff>
      <xdr:row>38</xdr:row>
      <xdr:rowOff>122306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30</xdr:row>
      <xdr:rowOff>185457</xdr:rowOff>
    </xdr:from>
    <xdr:to>
      <xdr:col>0</xdr:col>
      <xdr:colOff>812987</xdr:colOff>
      <xdr:row>32</xdr:row>
      <xdr:rowOff>50588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33</xdr:row>
      <xdr:rowOff>185457</xdr:rowOff>
    </xdr:from>
    <xdr:ext cx="771525" cy="246131"/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8</xdr:row>
      <xdr:rowOff>54427</xdr:rowOff>
    </xdr:from>
    <xdr:to>
      <xdr:col>0</xdr:col>
      <xdr:colOff>1130860</xdr:colOff>
      <xdr:row>10</xdr:row>
      <xdr:rowOff>21678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27</xdr:row>
      <xdr:rowOff>47625</xdr:rowOff>
    </xdr:from>
    <xdr:to>
      <xdr:col>0</xdr:col>
      <xdr:colOff>885718</xdr:colOff>
      <xdr:row>29</xdr:row>
      <xdr:rowOff>38054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27</xdr:row>
      <xdr:rowOff>47625</xdr:rowOff>
    </xdr:from>
    <xdr:to>
      <xdr:col>0</xdr:col>
      <xdr:colOff>885718</xdr:colOff>
      <xdr:row>29</xdr:row>
      <xdr:rowOff>38054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16</xdr:row>
      <xdr:rowOff>95250</xdr:rowOff>
    </xdr:from>
    <xdr:to>
      <xdr:col>0</xdr:col>
      <xdr:colOff>1228575</xdr:colOff>
      <xdr:row>17</xdr:row>
      <xdr:rowOff>38083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16</xdr:row>
      <xdr:rowOff>95250</xdr:rowOff>
    </xdr:from>
    <xdr:to>
      <xdr:col>0</xdr:col>
      <xdr:colOff>1228575</xdr:colOff>
      <xdr:row>17</xdr:row>
      <xdr:rowOff>38083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12</xdr:row>
      <xdr:rowOff>123825</xdr:rowOff>
    </xdr:from>
    <xdr:to>
      <xdr:col>0</xdr:col>
      <xdr:colOff>638100</xdr:colOff>
      <xdr:row>13</xdr:row>
      <xdr:rowOff>76182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37</xdr:row>
      <xdr:rowOff>66675</xdr:rowOff>
    </xdr:from>
    <xdr:to>
      <xdr:col>0</xdr:col>
      <xdr:colOff>790575</xdr:colOff>
      <xdr:row>38</xdr:row>
      <xdr:rowOff>122306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30</xdr:row>
      <xdr:rowOff>185457</xdr:rowOff>
    </xdr:from>
    <xdr:to>
      <xdr:col>0</xdr:col>
      <xdr:colOff>812987</xdr:colOff>
      <xdr:row>32</xdr:row>
      <xdr:rowOff>50588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33</xdr:row>
      <xdr:rowOff>185457</xdr:rowOff>
    </xdr:from>
    <xdr:ext cx="771525" cy="246131"/>
    <xdr:pic>
      <xdr:nvPicPr>
        <xdr:cNvPr id="31" name="Afbeelding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8</xdr:row>
      <xdr:rowOff>54427</xdr:rowOff>
    </xdr:from>
    <xdr:to>
      <xdr:col>0</xdr:col>
      <xdr:colOff>1130860</xdr:colOff>
      <xdr:row>10</xdr:row>
      <xdr:rowOff>21678</xdr:rowOff>
    </xdr:to>
    <xdr:pic>
      <xdr:nvPicPr>
        <xdr:cNvPr id="32" name="Afbeelding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16</xdr:row>
      <xdr:rowOff>95250</xdr:rowOff>
    </xdr:from>
    <xdr:to>
      <xdr:col>0</xdr:col>
      <xdr:colOff>1228575</xdr:colOff>
      <xdr:row>17</xdr:row>
      <xdr:rowOff>38083</xdr:rowOff>
    </xdr:to>
    <xdr:pic>
      <xdr:nvPicPr>
        <xdr:cNvPr id="33" name="Afbeelding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27</xdr:row>
      <xdr:rowOff>47625</xdr:rowOff>
    </xdr:from>
    <xdr:to>
      <xdr:col>0</xdr:col>
      <xdr:colOff>885718</xdr:colOff>
      <xdr:row>29</xdr:row>
      <xdr:rowOff>38054</xdr:rowOff>
    </xdr:to>
    <xdr:pic>
      <xdr:nvPicPr>
        <xdr:cNvPr id="34" name="Afbeelding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12</xdr:row>
      <xdr:rowOff>123825</xdr:rowOff>
    </xdr:from>
    <xdr:to>
      <xdr:col>0</xdr:col>
      <xdr:colOff>638100</xdr:colOff>
      <xdr:row>13</xdr:row>
      <xdr:rowOff>76182</xdr:rowOff>
    </xdr:to>
    <xdr:pic>
      <xdr:nvPicPr>
        <xdr:cNvPr id="35" name="Afbeelding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16</xdr:row>
      <xdr:rowOff>95250</xdr:rowOff>
    </xdr:from>
    <xdr:to>
      <xdr:col>0</xdr:col>
      <xdr:colOff>1228575</xdr:colOff>
      <xdr:row>17</xdr:row>
      <xdr:rowOff>38083</xdr:rowOff>
    </xdr:to>
    <xdr:pic>
      <xdr:nvPicPr>
        <xdr:cNvPr id="36" name="Afbeelding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37</xdr:row>
      <xdr:rowOff>66675</xdr:rowOff>
    </xdr:from>
    <xdr:to>
      <xdr:col>0</xdr:col>
      <xdr:colOff>790575</xdr:colOff>
      <xdr:row>38</xdr:row>
      <xdr:rowOff>122306</xdr:rowOff>
    </xdr:to>
    <xdr:pic>
      <xdr:nvPicPr>
        <xdr:cNvPr id="37" name="Afbeelding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30</xdr:row>
      <xdr:rowOff>185457</xdr:rowOff>
    </xdr:from>
    <xdr:to>
      <xdr:col>0</xdr:col>
      <xdr:colOff>812987</xdr:colOff>
      <xdr:row>32</xdr:row>
      <xdr:rowOff>50588</xdr:rowOff>
    </xdr:to>
    <xdr:pic>
      <xdr:nvPicPr>
        <xdr:cNvPr id="38" name="Afbeelding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33</xdr:row>
      <xdr:rowOff>185457</xdr:rowOff>
    </xdr:from>
    <xdr:ext cx="771525" cy="246131"/>
    <xdr:pic>
      <xdr:nvPicPr>
        <xdr:cNvPr id="39" name="Afbeelding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8</xdr:row>
      <xdr:rowOff>54427</xdr:rowOff>
    </xdr:from>
    <xdr:to>
      <xdr:col>0</xdr:col>
      <xdr:colOff>1130860</xdr:colOff>
      <xdr:row>10</xdr:row>
      <xdr:rowOff>21678</xdr:rowOff>
    </xdr:to>
    <xdr:pic>
      <xdr:nvPicPr>
        <xdr:cNvPr id="40" name="Afbeelding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27</xdr:row>
      <xdr:rowOff>47625</xdr:rowOff>
    </xdr:from>
    <xdr:to>
      <xdr:col>0</xdr:col>
      <xdr:colOff>885718</xdr:colOff>
      <xdr:row>29</xdr:row>
      <xdr:rowOff>38054</xdr:rowOff>
    </xdr:to>
    <xdr:pic>
      <xdr:nvPicPr>
        <xdr:cNvPr id="41" name="Afbeelding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phineclarys/Library/Containers/com.microsoft.Excel/Data/Documents/K:\R&amp;D\Producten\3%20%20Wervelroosters\WT100S%20-%20WT100T%20-%20WT500S\Meting_WT101S_200-494_24schoepen_ExternalSwirl_v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P300P%20DG360%2051%25%20160%20+%20perfokraa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 Opvolgblad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 Opvolgbla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1"/>
  <sheetViews>
    <sheetView showGridLines="0" tabSelected="1" zoomScaleNormal="100" workbookViewId="0">
      <selection activeCell="C2" sqref="C2"/>
    </sheetView>
  </sheetViews>
  <sheetFormatPr baseColWidth="10" defaultColWidth="8.83203125" defaultRowHeight="15" x14ac:dyDescent="0.2"/>
  <cols>
    <col min="1" max="1" width="26.5" customWidth="1"/>
    <col min="2" max="2" width="16.33203125" bestFit="1" customWidth="1"/>
    <col min="3" max="5" width="17.1640625" customWidth="1"/>
    <col min="6" max="6" width="2.5" customWidth="1"/>
    <col min="7" max="9" width="17.1640625" customWidth="1"/>
    <col min="10" max="12" width="17.83203125" customWidth="1"/>
    <col min="13" max="13" width="4.1640625" customWidth="1"/>
    <col min="14" max="14" width="14" customWidth="1"/>
    <col min="15" max="16" width="13.5" customWidth="1"/>
    <col min="17" max="17" width="14" customWidth="1"/>
  </cols>
  <sheetData>
    <row r="1" spans="1:9" ht="21" x14ac:dyDescent="0.25">
      <c r="A1" s="6" t="s">
        <v>11</v>
      </c>
    </row>
    <row r="2" spans="1:9" s="52" customFormat="1" ht="14" x14ac:dyDescent="0.2">
      <c r="A2" s="50" t="s">
        <v>20</v>
      </c>
      <c r="B2" s="51" t="s">
        <v>12</v>
      </c>
      <c r="C2" s="64">
        <v>200</v>
      </c>
    </row>
    <row r="3" spans="1:9" s="52" customFormat="1" ht="16" x14ac:dyDescent="0.25">
      <c r="A3" s="50" t="s">
        <v>48</v>
      </c>
      <c r="B3" s="51" t="s">
        <v>14</v>
      </c>
      <c r="C3" s="64">
        <v>4</v>
      </c>
    </row>
    <row r="4" spans="1:9" s="52" customFormat="1" ht="16" x14ac:dyDescent="0.25">
      <c r="A4" s="50" t="s">
        <v>49</v>
      </c>
      <c r="B4" s="51" t="s">
        <v>19</v>
      </c>
      <c r="C4" s="64">
        <v>20</v>
      </c>
    </row>
    <row r="5" spans="1:9" s="52" customFormat="1" ht="16" x14ac:dyDescent="0.25">
      <c r="A5" s="50" t="s">
        <v>50</v>
      </c>
      <c r="B5" s="51" t="s">
        <v>19</v>
      </c>
      <c r="C5" s="64">
        <v>26</v>
      </c>
    </row>
    <row r="6" spans="1:9" s="52" customFormat="1" ht="14" x14ac:dyDescent="0.2">
      <c r="A6" s="50" t="s">
        <v>58</v>
      </c>
      <c r="B6" s="51" t="str">
        <f>CONCATENATE("[",C7,"]")</f>
        <v>[NR]</v>
      </c>
      <c r="C6" s="64">
        <v>10</v>
      </c>
    </row>
    <row r="7" spans="1:9" s="52" customFormat="1" ht="14" x14ac:dyDescent="0.2">
      <c r="A7" s="50" t="s">
        <v>59</v>
      </c>
      <c r="B7" s="51"/>
      <c r="C7" s="64" t="s">
        <v>57</v>
      </c>
    </row>
    <row r="8" spans="1:9" s="52" customFormat="1" ht="14" x14ac:dyDescent="0.2"/>
    <row r="9" spans="1:9" s="52" customFormat="1" ht="14" x14ac:dyDescent="0.2">
      <c r="B9" s="53" t="s">
        <v>23</v>
      </c>
      <c r="C9" s="27" t="str">
        <f>IF(ISBLANK(TechData!G1),"",TechData!G1)</f>
        <v>DG330S</v>
      </c>
      <c r="D9" s="27" t="str">
        <f>IF(ISBLANK(TechData!H1),"",TechData!H1)</f>
        <v>DG330S</v>
      </c>
      <c r="E9" s="27" t="str">
        <f>IF(ISBLANK(TechData!I1),"",TechData!I1)</f>
        <v>DG330S</v>
      </c>
      <c r="F9" s="27"/>
      <c r="G9" s="27" t="str">
        <f>IF(ISBLANK(TechData!Q1),"",TechData!Q1)</f>
        <v>DG360S</v>
      </c>
      <c r="H9" s="27" t="str">
        <f>IF(ISBLANK(TechData!R1),"",TechData!R1)</f>
        <v>DG360S</v>
      </c>
      <c r="I9" s="27" t="str">
        <f>IF(ISBLANK(TechData!S1),"",TechData!S1)</f>
        <v>DG360S</v>
      </c>
    </row>
    <row r="10" spans="1:9" s="52" customFormat="1" ht="14" x14ac:dyDescent="0.2">
      <c r="B10" s="65" t="s">
        <v>24</v>
      </c>
      <c r="C10" s="27">
        <f>IF(ISBLANK(TechData!G2),"",TechData!G2)</f>
        <v>125</v>
      </c>
      <c r="D10" s="27">
        <f>IF(ISBLANK(TechData!H2),"",TechData!H2)</f>
        <v>160</v>
      </c>
      <c r="E10" s="27">
        <f>IF(ISBLANK(TechData!I2),"",TechData!I2)</f>
        <v>200</v>
      </c>
      <c r="F10" s="27"/>
      <c r="G10" s="27">
        <f>IF(ISBLANK(TechData!Q2),"",TechData!Q2)</f>
        <v>125</v>
      </c>
      <c r="H10" s="27">
        <f>IF(ISBLANK(TechData!R2),"",TechData!R2)</f>
        <v>160</v>
      </c>
      <c r="I10" s="27">
        <f>IF(ISBLANK(TechData!S2),"",TechData!S2)</f>
        <v>200</v>
      </c>
    </row>
    <row r="11" spans="1:9" s="52" customFormat="1" ht="14" x14ac:dyDescent="0.2">
      <c r="B11" s="53" t="s">
        <v>61</v>
      </c>
      <c r="C11" s="27" t="str">
        <f>IF(ISBLANK(TechData!G3),"",TechData!G3)</f>
        <v>DP300S</v>
      </c>
      <c r="D11" s="27" t="str">
        <f>IF(ISBLANK(TechData!H3),"",TechData!H3)</f>
        <v>DP300S</v>
      </c>
      <c r="E11" s="27" t="str">
        <f>IF(ISBLANK(TechData!I3),"",TechData!I3)</f>
        <v>DP300S</v>
      </c>
      <c r="F11" s="27"/>
      <c r="G11" s="27" t="str">
        <f>IF(ISBLANK(TechData!Q3),"",TechData!Q3)</f>
        <v>DP300S</v>
      </c>
      <c r="H11" s="27" t="str">
        <f>IF(ISBLANK(TechData!R3),"",TechData!R3)</f>
        <v>DP300S</v>
      </c>
      <c r="I11" s="27" t="str">
        <f>IF(ISBLANK(TechData!S3),"",TechData!S3)</f>
        <v>DP300S</v>
      </c>
    </row>
    <row r="12" spans="1:9" s="52" customFormat="1" ht="14" x14ac:dyDescent="0.2">
      <c r="B12" s="53" t="s">
        <v>66</v>
      </c>
      <c r="C12" s="27">
        <f>IF(ISBLANK(TechData!G4),"",TechData!G4)</f>
        <v>125</v>
      </c>
      <c r="D12" s="27">
        <f>IF(ISBLANK(TechData!H4),"",TechData!H4)</f>
        <v>160</v>
      </c>
      <c r="E12" s="27">
        <f>IF(ISBLANK(TechData!I4),"",TechData!I4)</f>
        <v>200</v>
      </c>
      <c r="F12" s="27"/>
      <c r="G12" s="27">
        <f>IF(ISBLANK(TechData!Q4),"",TechData!Q4)</f>
        <v>125</v>
      </c>
      <c r="H12" s="27">
        <f>IF(ISBLANK(TechData!R4),"",TechData!R4)</f>
        <v>160</v>
      </c>
      <c r="I12" s="27">
        <f>IF(ISBLANK(TechData!S4),"",TechData!S4)</f>
        <v>200</v>
      </c>
    </row>
    <row r="13" spans="1:9" s="52" customFormat="1" ht="14" x14ac:dyDescent="0.2">
      <c r="B13" s="53" t="str">
        <f>TechData!C5</f>
        <v>Damper position</v>
      </c>
      <c r="C13" s="27" t="str">
        <f>TechData!D5</f>
        <v>100% (open)</v>
      </c>
      <c r="D13" s="27" t="str">
        <f>TechData!E5</f>
        <v>100% (open)</v>
      </c>
      <c r="E13" s="27" t="str">
        <f>TechData!F5</f>
        <v>100% (open)</v>
      </c>
      <c r="F13" s="27"/>
      <c r="G13" s="27" t="str">
        <f>TechData!Q5</f>
        <v>100% (open)</v>
      </c>
      <c r="H13" s="27" t="str">
        <f>TechData!I5</f>
        <v>100% (open)</v>
      </c>
      <c r="I13" s="27" t="str">
        <f>TechData!J5</f>
        <v>100% (open)</v>
      </c>
    </row>
    <row r="14" spans="1:9" s="52" customFormat="1" ht="14" x14ac:dyDescent="0.2">
      <c r="B14" s="53" t="s">
        <v>69</v>
      </c>
      <c r="C14" s="27" t="str">
        <f>IF(ISBLANK(TechData!G6),"",TechData!G6)</f>
        <v>/</v>
      </c>
      <c r="D14" s="27" t="str">
        <f>IF(ISBLANK(TechData!H6),"",TechData!H6)</f>
        <v>/</v>
      </c>
      <c r="E14" s="27" t="str">
        <f>IF(ISBLANK(TechData!I6),"",TechData!I6)</f>
        <v>/</v>
      </c>
      <c r="F14" s="27"/>
      <c r="G14" s="27">
        <f>IF(ISBLANK(TechData!Q6),"",TechData!Q6)</f>
        <v>120</v>
      </c>
      <c r="H14" s="27">
        <f>IF(ISBLANK(TechData!R6),"",TechData!R6)</f>
        <v>155</v>
      </c>
      <c r="I14" s="27">
        <f>IF(ISBLANK(TechData!S6),"",TechData!S6)</f>
        <v>190</v>
      </c>
    </row>
    <row r="15" spans="1:9" s="52" customFormat="1" ht="14" x14ac:dyDescent="0.2">
      <c r="B15" s="53" t="str">
        <f>TechData!C7</f>
        <v>Perforation</v>
      </c>
      <c r="C15" s="72">
        <f>TechData!D7</f>
        <v>0.26</v>
      </c>
      <c r="D15" s="72">
        <f>TechData!E7</f>
        <v>0.26</v>
      </c>
      <c r="E15" s="72">
        <f>TechData!F7</f>
        <v>0.26</v>
      </c>
      <c r="F15" s="72"/>
      <c r="G15" s="72">
        <f>TechData!Q7</f>
        <v>0.51</v>
      </c>
      <c r="H15" s="72">
        <f>TechData!R7</f>
        <v>0.51</v>
      </c>
      <c r="I15" s="72">
        <f>TechData!S7</f>
        <v>0.51</v>
      </c>
    </row>
    <row r="16" spans="1:9" s="52" customFormat="1" ht="16" x14ac:dyDescent="0.25">
      <c r="A16" s="54" t="s">
        <v>55</v>
      </c>
      <c r="B16" s="51" t="s">
        <v>13</v>
      </c>
      <c r="C16" s="56">
        <f>$C$2/3600/TechData!G15</f>
        <v>4.5270739368361337</v>
      </c>
      <c r="D16" s="56">
        <f>$C$2/3600/TechData!H15</f>
        <v>2.7631066509009607</v>
      </c>
      <c r="E16" s="56">
        <f>$C$2/3600/TechData!I15</f>
        <v>1.7683882565766147</v>
      </c>
      <c r="F16" s="56"/>
      <c r="G16" s="56">
        <f>$C$2/3600/TechData!Q15</f>
        <v>4.5270739368361337</v>
      </c>
      <c r="H16" s="56">
        <f>$C$2/3600/TechData!R15</f>
        <v>2.7631066509009607</v>
      </c>
      <c r="I16" s="56">
        <f>$C$2/3600/TechData!S15</f>
        <v>1.7683882565766147</v>
      </c>
    </row>
    <row r="17" spans="1:19" s="52" customFormat="1" ht="16" x14ac:dyDescent="0.25">
      <c r="A17" s="54" t="s">
        <v>51</v>
      </c>
      <c r="B17" s="51" t="s">
        <v>15</v>
      </c>
      <c r="C17" s="66">
        <f>IF(C9="","",IF(ISBLANK(TechData!G13),"-",IF((SelectionData!$C$2/TechData!G13)^(1/TechData!G14)&lt;1,"&lt;1",(SelectionData!$C$2/TechData!G13)^(1/TechData!G14))))</f>
        <v>51.768887874886701</v>
      </c>
      <c r="D17" s="66">
        <f>IF(D9="","",IF(ISBLANK(TechData!H13),"-",IF((SelectionData!$C$2/TechData!H13)^(1/TechData!H14)&lt;1,"&lt;1",(SelectionData!$C$2/TechData!H13)^(1/TechData!H14))))</f>
        <v>16.61910303596396</v>
      </c>
      <c r="E17" s="66">
        <f>IF(E9="","",IF(ISBLANK(TechData!I13),"-",IF((SelectionData!$C$2/TechData!I13)^(1/TechData!I14)&lt;1,"&lt;1",(SelectionData!$C$2/TechData!I13)^(1/TechData!I14))))</f>
        <v>6.7990041055112682</v>
      </c>
      <c r="F17" s="66"/>
      <c r="G17" s="66">
        <f>IF(G9="","",IF(ISBLANK(TechData!Q13),"-",IF((SelectionData!$C$2/TechData!Q13)^(1/TechData!Q14)&lt;1,"&lt;1",(SelectionData!$C$2/TechData!Q13)^(1/TechData!Q14))))</f>
        <v>66.117851187404867</v>
      </c>
      <c r="H17" s="66">
        <f>IF(H9="","",IF(ISBLANK(TechData!R13),"-",IF((SelectionData!$C$2/TechData!R13)^(1/TechData!R14)&lt;1,"&lt;1",(SelectionData!$C$2/TechData!R13)^(1/TechData!R14))))</f>
        <v>21.453745121249909</v>
      </c>
      <c r="I17" s="66">
        <f>IF(I9="","",IF(ISBLANK(TechData!S13),"-",IF((SelectionData!$C$2/TechData!S13)^(1/TechData!S14)&lt;1,"&lt;1",(SelectionData!$C$2/TechData!S13)^(1/TechData!S14))))</f>
        <v>8.2603941791732325</v>
      </c>
    </row>
    <row r="18" spans="1:19" s="52" customFormat="1" ht="16" x14ac:dyDescent="0.25">
      <c r="A18" s="54" t="s">
        <v>52</v>
      </c>
      <c r="B18" s="51" t="s">
        <v>15</v>
      </c>
      <c r="C18" s="66">
        <f>IF(C9="","",IF(ISBLANK(TechData!G13),"-",IF((SelectionData!$C$2/TechData!G13)^(1/TechData!G14)+0.5*1.2*($C$2/3600/TechData!G15)^2&lt;1,"&lt;1",(SelectionData!$C$2/TechData!G13)^(1/TechData!G14)+0.5*1.2*($C$2/3600/TechData!G15)^2)))</f>
        <v>64.065526932635308</v>
      </c>
      <c r="D18" s="66">
        <f>IF(D9="","",IF(ISBLANK(TechData!H13),"-",IF((SelectionData!$C$2/TechData!H13)^(1/TechData!H14)+0.5*1.2*($C$2/3600/TechData!H15)^2&lt;1,"&lt;1",(SelectionData!$C$2/TechData!H13)^(1/TechData!H14)+0.5*1.2*($C$2/3600/TechData!H15)^2)))</f>
        <v>21.199958054515832</v>
      </c>
      <c r="E18" s="66">
        <f>IF(E9="","",IF(ISBLANK(TechData!I13),"-",IF((SelectionData!$C$2/TechData!I13)^(1/TechData!I14)+0.5*1.2*($C$2/3600/TechData!I15)^2&lt;1,"&lt;1",(SelectionData!$C$2/TechData!I13)^(1/TechData!I14)+0.5*1.2*($C$2/3600/TechData!I15)^2)))</f>
        <v>8.6753223211101158</v>
      </c>
      <c r="F18" s="66"/>
      <c r="G18" s="66">
        <f>IF(G9="","",IF(ISBLANK(TechData!Q13),"-",IF((SelectionData!$C$2/TechData!Q13)^(1/TechData!Q14)+0.5*1.2*($C$2/3600/TechData!Q15)^2&lt;1,"&lt;1",(SelectionData!$C$2/TechData!Q13)^(1/TechData!Q14)+0.5*1.2*($C$2/3600/TechData!Q15)^2)))</f>
        <v>78.414490245153473</v>
      </c>
      <c r="H18" s="66">
        <f>IF(H9="","",IF(ISBLANK(TechData!R13),"-",IF((SelectionData!$C$2/TechData!R13)^(1/TechData!R14)+0.5*1.2*($C$2/3600/TechData!R15)^2&lt;1,"&lt;1",(SelectionData!$C$2/TechData!R13)^(1/TechData!R14)+0.5*1.2*($C$2/3600/TechData!R15)^2)))</f>
        <v>26.034600139801782</v>
      </c>
      <c r="I18" s="66">
        <f>IF(I9="","",IF(ISBLANK(TechData!S13),"-",IF((SelectionData!$C$2/TechData!S13)^(1/TechData!S14)+0.5*1.2*($C$2/3600/TechData!S15)^2&lt;1,"&lt;1",(SelectionData!$C$2/TechData!S13)^(1/TechData!S14)+0.5*1.2*($C$2/3600/TechData!S15)^2)))</f>
        <v>10.136712394772079</v>
      </c>
    </row>
    <row r="19" spans="1:19" s="52" customFormat="1" ht="16" x14ac:dyDescent="0.25">
      <c r="A19" s="54" t="s">
        <v>53</v>
      </c>
      <c r="B19" s="51" t="str">
        <f>B6</f>
        <v>[NR]</v>
      </c>
      <c r="C19" s="55">
        <f>IF($C$7="NR",IF(C9="","",IF(ISBLANK(TechData!G32),"-",IF(TechData!G32*LN(SelectionData!$C$2)+TechData!G33&lt;15,"&lt;15",IF(TechData!G32*LN(SelectionData!$C$2)+TechData!G33&gt;50,"&gt;50",TechData!G32*LN(SelectionData!$C$2)+TechData!G33)))),IF(C9="","",IF(ISBLANK(TechData!G35),"-",IF(TechData!G35*LN(SelectionData!$C$2)+TechData!G36&lt;20,"&lt;20",IF(TechData!G35*LN(SelectionData!$C$2)+TechData!G36&gt;55,"&gt;55",TechData!G35*LN(SelectionData!$C$2)+TechData!G36)))))</f>
        <v>34.176944856545447</v>
      </c>
      <c r="D19" s="55">
        <f>IF($C$7="NR",IF(D9="","",IF(ISBLANK(TechData!H32),"-",IF(TechData!H32*LN(SelectionData!$C$2)+TechData!H33&lt;15,"&lt;15",IF(TechData!H32*LN(SelectionData!$C$2)+TechData!H33&gt;50,"&gt;50",TechData!H32*LN(SelectionData!$C$2)+TechData!H33)))),IF(D9="","",IF(ISBLANK(TechData!H35),"-",IF(TechData!H35*LN(SelectionData!$C$2)+TechData!H36&lt;20,"&lt;20",IF(TechData!H35*LN(SelectionData!$C$2)+TechData!H36&gt;55,"&gt;55",TechData!H35*LN(SelectionData!$C$2)+TechData!H36)))))</f>
        <v>24.149873946706421</v>
      </c>
      <c r="E19" s="55" t="str">
        <f>IF($C$7="NR",IF(E9="","",IF(ISBLANK(TechData!I32),"-",IF(TechData!I32*LN(SelectionData!$C$2)+TechData!I33&lt;15,"&lt;15",IF(TechData!I32*LN(SelectionData!$C$2)+TechData!I33&gt;50,"&gt;50",TechData!I32*LN(SelectionData!$C$2)+TechData!I33)))),IF(E9="","",IF(ISBLANK(TechData!I35),"-",IF(TechData!I35*LN(SelectionData!$C$2)+TechData!I36&lt;20,"&lt;20",IF(TechData!I35*LN(SelectionData!$C$2)+TechData!I36&gt;55,"&gt;55",TechData!I35*LN(SelectionData!$C$2)+TechData!I36)))))</f>
        <v>&lt;15</v>
      </c>
      <c r="F19" s="55"/>
      <c r="G19" s="55" t="str">
        <f>IF($C$7="NR",IF(G9="","",IF(ISBLANK(TechData!Q32),"-",IF(TechData!Q32*LN(SelectionData!$C$2)+TechData!Q33&lt;15,"&lt;15",IF(TechData!Q32*LN(SelectionData!$C$2)+TechData!Q33&gt;50,"&gt;50",TechData!Q32*LN(SelectionData!$C$2)+TechData!Q33)))),IF(G9="","",IF(ISBLANK(TechData!Q35),"-",IF(TechData!Q35*LN(SelectionData!$C$2)+TechData!Q36&lt;20,"&lt;20",IF(TechData!Q35*LN(SelectionData!$C$2)+TechData!Q36&gt;55,"&gt;55",TechData!Q35*LN(SelectionData!$C$2)+TechData!Q36)))))</f>
        <v>&gt;50</v>
      </c>
      <c r="H19" s="55">
        <f>IF($C$7="NR",IF(H9="","",IF(ISBLANK(TechData!R32),"-",IF(TechData!R32*LN(SelectionData!$C$2)+TechData!R33&lt;15,"&lt;15",IF(TechData!R32*LN(SelectionData!$C$2)+TechData!R33&gt;50,"&gt;50",TechData!R32*LN(SelectionData!$C$2)+TechData!R33)))),IF(H9="","",IF(ISBLANK(TechData!R35),"-",IF(TechData!R35*LN(SelectionData!$C$2)+TechData!R36&lt;20,"&lt;20",IF(TechData!R35*LN(SelectionData!$C$2)+TechData!R36&gt;55,"&gt;55",TechData!R35*LN(SelectionData!$C$2)+TechData!R36)))))</f>
        <v>31.634809601183889</v>
      </c>
      <c r="I19" s="55">
        <f>IF($C$7="NR",IF(I9="","",IF(ISBLANK(TechData!S32),"-",IF(TechData!S32*LN(SelectionData!$C$2)+TechData!S33&lt;15,"&lt;15",IF(TechData!S32*LN(SelectionData!$C$2)+TechData!S33&gt;50,"&gt;50",TechData!S32*LN(SelectionData!$C$2)+TechData!S33)))),IF(I9="","",IF(ISBLANK(TechData!S35),"-",IF(TechData!S35*LN(SelectionData!$C$2)+TechData!S36&lt;20,"&lt;20",IF(TechData!S35*LN(SelectionData!$C$2)+TechData!S36&gt;55,"&gt;55",TechData!S35*LN(SelectionData!$C$2)+TechData!S36)))))</f>
        <v>19.765911418256906</v>
      </c>
    </row>
    <row r="20" spans="1:19" s="52" customFormat="1" ht="16" x14ac:dyDescent="0.25">
      <c r="A20" s="54" t="s">
        <v>60</v>
      </c>
      <c r="B20" s="51" t="str">
        <f>B6</f>
        <v>[NR]</v>
      </c>
      <c r="C20" s="55">
        <f>IF($C$7="NR",IF(C9="","",IF(ISBLANK(TechData!G32),"-",IF(TechData!G32*LN(SelectionData!$C$2)+TechData!G33-$C$6&lt;15,"&lt;15",IF(TechData!G32*LN(SelectionData!$C$2)+TechData!G33-$C$6&gt;50,"&gt;50",TechData!G32*LN(SelectionData!$C$2)+TechData!G33-$C$6)))),IF(C9="","",IF(ISBLANK(TechData!G35),"-",IF(TechData!G35*LN(SelectionData!$C$2)+TechData!G36-$C$6&lt;20,"&lt;20",IF(TechData!G35*LN(SelectionData!$C$2)+TechData!G36-$C$6&gt;55,"&gt;55",TechData!G35*LN(SelectionData!$C$2)+TechData!G36-$C$6)))))</f>
        <v>24.176944856545447</v>
      </c>
      <c r="D20" s="55" t="str">
        <f>IF($C$7="NR",IF(D9="","",IF(ISBLANK(TechData!H32),"-",IF(TechData!H32*LN(SelectionData!$C$2)+TechData!H33-$C$6&lt;15,"&lt;15",IF(TechData!H32*LN(SelectionData!$C$2)+TechData!H33-$C$6&gt;50,"&gt;50",TechData!H32*LN(SelectionData!$C$2)+TechData!H33-$C$6)))),IF(D9="","",IF(ISBLANK(TechData!H35),"-",IF(TechData!H35*LN(SelectionData!$C$2)+TechData!H36-$C$6&lt;20,"&lt;20",IF(TechData!H35*LN(SelectionData!$C$2)+TechData!H36-$C$6&gt;55,"&gt;55",TechData!H35*LN(SelectionData!$C$2)+TechData!H36-$C$6)))))</f>
        <v>&lt;15</v>
      </c>
      <c r="E20" s="55" t="str">
        <f>IF($C$7="NR",IF(E9="","",IF(ISBLANK(TechData!I32),"-",IF(TechData!I32*LN(SelectionData!$C$2)+TechData!I33-$C$6&lt;15,"&lt;15",IF(TechData!I32*LN(SelectionData!$C$2)+TechData!I33-$C$6&gt;50,"&gt;50",TechData!I32*LN(SelectionData!$C$2)+TechData!I33-$C$6)))),IF(E9="","",IF(ISBLANK(TechData!I35),"-",IF(TechData!I35*LN(SelectionData!$C$2)+TechData!I36-$C$6&lt;20,"&lt;20",IF(TechData!I35*LN(SelectionData!$C$2)+TechData!I36-$C$6&gt;55,"&gt;55",TechData!I35*LN(SelectionData!$C$2)+TechData!I36-$C$6)))))</f>
        <v>&lt;15</v>
      </c>
      <c r="F20" s="55"/>
      <c r="G20" s="55">
        <f>IF($C$7="NR",IF(G9="","",IF(ISBLANK(TechData!Q32),"-",IF(TechData!Q32*LN(SelectionData!$C$2)+TechData!Q33-$C$6&lt;15,"&lt;15",IF(TechData!Q32*LN(SelectionData!$C$2)+TechData!Q33-$C$6&gt;50,"&gt;50",TechData!Q32*LN(SelectionData!$C$2)+TechData!Q33-$C$6)))),IF(G9="","",IF(ISBLANK(TechData!Q35),"-",IF(TechData!Q35*LN(SelectionData!$C$2)+TechData!Q36-$C$6&lt;20,"&lt;20",IF(TechData!Q35*LN(SelectionData!$C$2)+TechData!Q36-$C$6&gt;55,"&gt;55",TechData!Q35*LN(SelectionData!$C$2)+TechData!Q36-$C$6)))))</f>
        <v>47.233651773891495</v>
      </c>
      <c r="H20" s="55">
        <f>IF($C$7="NR",IF(H9="","",IF(ISBLANK(TechData!R32),"-",IF(TechData!R32*LN(SelectionData!$C$2)+TechData!R33-$C$6&lt;15,"&lt;15",IF(TechData!R32*LN(SelectionData!$C$2)+TechData!R33-$C$6&gt;50,"&gt;50",TechData!R32*LN(SelectionData!$C$2)+TechData!R33-$C$6)))),IF(H9="","",IF(ISBLANK(TechData!R35),"-",IF(TechData!R35*LN(SelectionData!$C$2)+TechData!R36-$C$6&lt;20,"&lt;20",IF(TechData!R35*LN(SelectionData!$C$2)+TechData!R36-$C$6&gt;55,"&gt;55",TechData!R35*LN(SelectionData!$C$2)+TechData!R36-$C$6)))))</f>
        <v>21.634809601183889</v>
      </c>
      <c r="I20" s="55" t="str">
        <f>IF($C$7="NR",IF(I9="","",IF(ISBLANK(TechData!S32),"-",IF(TechData!S32*LN(SelectionData!$C$2)+TechData!S33-$C$6&lt;15,"&lt;15",IF(TechData!S32*LN(SelectionData!$C$2)+TechData!S33-$C$6&gt;50,"&gt;50",TechData!S32*LN(SelectionData!$C$2)+TechData!S33-$C$6)))),IF(I9="","",IF(ISBLANK(TechData!S35),"-",IF(TechData!S35*LN(SelectionData!$C$2)+TechData!S36-$C$6&lt;20,"&lt;20",IF(TechData!S35*LN(SelectionData!$C$2)+TechData!S36-$C$6&gt;55,"&gt;55",TechData!S35*LN(SelectionData!$C$2)+TechData!S36-$C$6)))))</f>
        <v>&lt;15</v>
      </c>
    </row>
    <row r="21" spans="1:19" s="52" customFormat="1" x14ac:dyDescent="0.2">
      <c r="B21" s="37"/>
      <c r="O21"/>
    </row>
    <row r="22" spans="1:19" s="52" customFormat="1" ht="14" x14ac:dyDescent="0.2">
      <c r="A22" s="57" t="s">
        <v>16</v>
      </c>
      <c r="B22" s="37"/>
    </row>
    <row r="23" spans="1:19" s="52" customFormat="1" ht="16" x14ac:dyDescent="0.25">
      <c r="B23" s="37"/>
      <c r="C23" s="73" t="s">
        <v>54</v>
      </c>
      <c r="D23" s="73"/>
      <c r="E23" s="73"/>
      <c r="F23" s="73"/>
      <c r="G23" s="73"/>
      <c r="H23" s="73"/>
      <c r="I23" s="73"/>
      <c r="J23" s="67"/>
      <c r="K23" s="67"/>
      <c r="L23" s="67"/>
      <c r="M23" s="67"/>
      <c r="N23" s="67"/>
      <c r="O23" s="67"/>
      <c r="P23" s="67"/>
      <c r="Q23" s="67"/>
      <c r="R23" s="67"/>
      <c r="S23" s="67"/>
    </row>
    <row r="24" spans="1:19" s="52" customFormat="1" ht="14" x14ac:dyDescent="0.2">
      <c r="A24" s="50">
        <v>125</v>
      </c>
      <c r="B24" s="51" t="s">
        <v>17</v>
      </c>
      <c r="C24" s="56">
        <f>IF(C9="","",IF(AND(OR(ISNUMBER(C19),ISNUMBER(C20)),SUM(TechData!G38:G51)&lt;&gt;0),IF(TechData!G38="","&lt; BGL",IF(TechData!G38*LN(SelectionData!$C$2)+TechData!G39&lt;=0,"&lt; BGL",TechData!G38*LN(SelectionData!$C$2)+TechData!G39)),"-"))</f>
        <v>41.767183368804332</v>
      </c>
      <c r="D24" s="56">
        <f>IF(D9="","",IF(AND(OR(ISNUMBER(D19),ISNUMBER(D20)),SUM(TechData!H38:H51)&lt;&gt;0),IF(TechData!H38="","&lt; BGL",IF(TechData!H38*LN(SelectionData!$C$2)+TechData!H39&lt;=0,"&lt; BGL",TechData!H38*LN(SelectionData!$C$2)+TechData!H39)),"-"))</f>
        <v>34.216912801570743</v>
      </c>
      <c r="E24" s="56" t="str">
        <f>IF(E9="","",IF(AND(OR(ISNUMBER(E19),ISNUMBER(E20)),SUM(TechData!I38:I51)&lt;&gt;0),IF(TechData!I38="","&lt; BGL",IF(TechData!I38*LN(SelectionData!$C$2)+TechData!I39&lt;=0,"&lt; BGL",TechData!I38*LN(SelectionData!$C$2)+TechData!I39)),"-"))</f>
        <v>-</v>
      </c>
      <c r="F24" s="56"/>
      <c r="G24" s="56">
        <f>IF(G9="","",IF(AND(OR(ISNUMBER(G19),ISNUMBER(G20)),SUM(TechData!Q38:Q51)&lt;&gt;0),IF(TechData!Q38="","&lt; BGL",IF(TechData!Q38*LN(SelectionData!$C$2)+TechData!Q39&lt;=0,"&lt; BGL",TechData!Q38*LN(SelectionData!$C$2)+TechData!Q39)),"-"))</f>
        <v>44.176874280335348</v>
      </c>
      <c r="H24" s="56">
        <f>IF(H9="","",IF(AND(OR(ISNUMBER(H19),ISNUMBER(H20)),SUM(TechData!R38:R51)&lt;&gt;0),IF(TechData!R38="","&lt; BGL",IF(TechData!R38*LN(SelectionData!$C$2)+TechData!R39&lt;=0,"&lt; BGL",TechData!R38*LN(SelectionData!$C$2)+TechData!R39)),"-"))</f>
        <v>36.490478696560395</v>
      </c>
      <c r="I24" s="56">
        <f>IF(I9="","",IF(AND(OR(ISNUMBER(I19),ISNUMBER(I20)),SUM(TechData!S38:S51)&lt;&gt;0),IF(TechData!S38="","&lt; BGL",IF(TechData!S38*LN(SelectionData!$C$2)+TechData!S39&lt;=0,"&lt; BGL",TechData!S38*LN(SelectionData!$C$2)+TechData!S39)),"-"))</f>
        <v>23.285574829071507</v>
      </c>
    </row>
    <row r="25" spans="1:19" s="52" customFormat="1" ht="14" x14ac:dyDescent="0.2">
      <c r="A25" s="50">
        <v>250</v>
      </c>
      <c r="B25" s="51" t="s">
        <v>17</v>
      </c>
      <c r="C25" s="56">
        <f>IF(C9="","",IF(AND(OR(ISNUMBER(C19),ISNUMBER(C20)),SUM(TechData!G38:G51)&lt;&gt;0),IF(TechData!G40="","&lt; BGL",IF(TechData!G40*LN(SelectionData!$C$2)+TechData!G41&lt;=0,"&lt; BGL",TechData!G40*LN(SelectionData!$C$2)+TechData!G41)),"-"))</f>
        <v>37.204183751639107</v>
      </c>
      <c r="D25" s="56">
        <f>IF(D9="","",IF(AND(OR(ISNUMBER(D19),ISNUMBER(D20)),SUM(TechData!H38:H51)&lt;&gt;0),IF(TechData!H40="","&lt; BGL",IF(TechData!H40*LN(SelectionData!$C$2)+TechData!H41&lt;=0,"&lt; BGL",TechData!H40*LN(SelectionData!$C$2)+TechData!H41)),"-"))</f>
        <v>31.605308065293215</v>
      </c>
      <c r="E25" s="56" t="str">
        <f>IF(E9="","",IF(AND(OR(ISNUMBER(E19),ISNUMBER(E20)),SUM(TechData!I38:I51)&lt;&gt;0),IF(TechData!I40="","&lt; BGL",IF(TechData!I40*LN(SelectionData!$C$2)+TechData!I41&lt;=0,"&lt; BGL",TechData!I40*LN(SelectionData!$C$2)+TechData!I41)),"-"))</f>
        <v>-</v>
      </c>
      <c r="F25" s="56"/>
      <c r="G25" s="56">
        <f>IF(G9="","",IF(AND(OR(ISNUMBER(G19),ISNUMBER(G20)),SUM(TechData!Q38:Q51)&lt;&gt;0),IF(TechData!Q40="","&lt; BGL",IF(TechData!Q40*LN(SelectionData!$C$2)+TechData!Q41&lt;=0,"&lt; BGL",TechData!Q40*LN(SelectionData!$C$2)+TechData!Q41)),"-"))</f>
        <v>40.09749924497271</v>
      </c>
      <c r="H25" s="56">
        <f>IF(H9="","",IF(AND(OR(ISNUMBER(H19),ISNUMBER(H20)),SUM(TechData!R38:R51)&lt;&gt;0),IF(TechData!R40="","&lt; BGL",IF(TechData!R40*LN(SelectionData!$C$2)+TechData!R41&lt;=0,"&lt; BGL",TechData!R40*LN(SelectionData!$C$2)+TechData!R41)),"-"))</f>
        <v>32.313825376573874</v>
      </c>
      <c r="I25" s="56">
        <f>IF(I9="","",IF(AND(OR(ISNUMBER(I19),ISNUMBER(I20)),SUM(TechData!S38:S51)&lt;&gt;0),IF(TechData!S40="","&lt; BGL",IF(TechData!S40*LN(SelectionData!$C$2)+TechData!S41&lt;=0,"&lt; BGL",TechData!S40*LN(SelectionData!$C$2)+TechData!S41)),"-"))</f>
        <v>17.75899871233463</v>
      </c>
    </row>
    <row r="26" spans="1:19" s="52" customFormat="1" ht="14" x14ac:dyDescent="0.2">
      <c r="A26" s="50">
        <v>500</v>
      </c>
      <c r="B26" s="51" t="s">
        <v>17</v>
      </c>
      <c r="C26" s="56">
        <f>IF(C9="","",IF(AND(OR(ISNUMBER(C19),ISNUMBER(C20)),SUM(TechData!G38:G51)&lt;&gt;0),IF(TechData!G42="","&lt; BGL",IF(TechData!G42*LN(SelectionData!$C$2)+TechData!G43&lt;=0,"&lt; BGL",TechData!G42*LN(SelectionData!$C$2)+TechData!G43)),"-"))</f>
        <v>32.699117520415498</v>
      </c>
      <c r="D26" s="56">
        <f>IF(D9="","",IF(AND(OR(ISNUMBER(D19),ISNUMBER(D20)),SUM(TechData!H38:H51)&lt;&gt;0),IF(TechData!H42="","&lt; BGL",IF(TechData!H42*LN(SelectionData!$C$2)+TechData!H43&lt;=0,"&lt; BGL",TechData!H42*LN(SelectionData!$C$2)+TechData!H43)),"-"))</f>
        <v>27.652193259671733</v>
      </c>
      <c r="E26" s="56" t="str">
        <f>IF(E9="","",IF(AND(OR(ISNUMBER(E19),ISNUMBER(E20)),SUM(TechData!I38:I51)&lt;&gt;0),IF(TechData!I42="","&lt; BGL",IF(TechData!I42*LN(SelectionData!$C$2)+TechData!I43&lt;=0,"&lt; BGL",TechData!I42*LN(SelectionData!$C$2)+TechData!I43)),"-"))</f>
        <v>-</v>
      </c>
      <c r="F26" s="56"/>
      <c r="G26" s="56">
        <f>IF(G9="","",IF(AND(OR(ISNUMBER(G19),ISNUMBER(G20)),SUM(TechData!Q38:Q51)&lt;&gt;0),IF(TechData!Q42="","&lt; BGL",IF(TechData!Q42*LN(SelectionData!$C$2)+TechData!Q43&lt;=0,"&lt; BGL",TechData!Q42*LN(SelectionData!$C$2)+TechData!Q43)),"-"))</f>
        <v>35.750056072485009</v>
      </c>
      <c r="H26" s="56">
        <f>IF(H9="","",IF(AND(OR(ISNUMBER(H19),ISNUMBER(H20)),SUM(TechData!R38:R51)&lt;&gt;0),IF(TechData!R42="","&lt; BGL",IF(TechData!R42*LN(SelectionData!$C$2)+TechData!R43&lt;=0,"&lt; BGL",TechData!R42*LN(SelectionData!$C$2)+TechData!R43)),"-"))</f>
        <v>31.120399993100889</v>
      </c>
      <c r="I26" s="56">
        <f>IF(I9="","",IF(AND(OR(ISNUMBER(I19),ISNUMBER(I20)),SUM(TechData!S38:S51)&lt;&gt;0),IF(TechData!S42="","&lt; BGL",IF(TechData!S42*LN(SelectionData!$C$2)+TechData!S43&lt;=0,"&lt; BGL",TechData!S42*LN(SelectionData!$C$2)+TechData!S43)),"-"))</f>
        <v>23.017488119116024</v>
      </c>
    </row>
    <row r="27" spans="1:19" s="52" customFormat="1" ht="14" x14ac:dyDescent="0.2">
      <c r="A27" s="50">
        <v>1000</v>
      </c>
      <c r="B27" s="51" t="s">
        <v>17</v>
      </c>
      <c r="C27" s="56">
        <f>IF(C9="","",IF(AND(OR(ISNUMBER(C19),ISNUMBER(C20)),SUM(TechData!G38:G51)&lt;&gt;0),IF(TechData!G44="","&lt; BGL",IF(TechData!G44*LN(SelectionData!$C$2)+TechData!G45&lt;=0,"&lt; BGL",TechData!G44*LN(SelectionData!$C$2)+TechData!G45)),"-"))</f>
        <v>33.119401845068779</v>
      </c>
      <c r="D27" s="56">
        <f>IF(D9="","",IF(AND(OR(ISNUMBER(D19),ISNUMBER(D20)),SUM(TechData!H38:H51)&lt;&gt;0),IF(TechData!H44="","&lt; BGL",IF(TechData!H44*LN(SelectionData!$C$2)+TechData!H45&lt;=0,"&lt; BGL",TechData!H44*LN(SelectionData!$C$2)+TechData!H45)),"-"))</f>
        <v>22.662052695681837</v>
      </c>
      <c r="E27" s="56" t="str">
        <f>IF(E9="","",IF(AND(OR(ISNUMBER(E19),ISNUMBER(E20)),SUM(TechData!I38:I51)&lt;&gt;0),IF(TechData!I44="","&lt; BGL",IF(TechData!I44*LN(SelectionData!$C$2)+TechData!I45&lt;=0,"&lt; BGL",TechData!I44*LN(SelectionData!$C$2)+TechData!I45)),"-"))</f>
        <v>-</v>
      </c>
      <c r="F27" s="56"/>
      <c r="G27" s="56">
        <f>IF(G9="","",IF(AND(OR(ISNUMBER(G19),ISNUMBER(G20)),SUM(TechData!Q38:Q51)&lt;&gt;0),IF(TechData!Q44="","&lt; BGL",IF(TechData!Q44*LN(SelectionData!$C$2)+TechData!Q45&lt;=0,"&lt; BGL",TechData!Q44*LN(SelectionData!$C$2)+TechData!Q45)),"-"))</f>
        <v>58.006368379801046</v>
      </c>
      <c r="H27" s="56">
        <f>IF(H9="","",IF(AND(OR(ISNUMBER(H19),ISNUMBER(H20)),SUM(TechData!R38:R51)&lt;&gt;0),IF(TechData!R44="","&lt; BGL",IF(TechData!R44*LN(SelectionData!$C$2)+TechData!R45&lt;=0,"&lt; BGL",TechData!R44*LN(SelectionData!$C$2)+TechData!R45)),"-"))</f>
        <v>31.262231928196769</v>
      </c>
      <c r="I27" s="56">
        <f>IF(I9="","",IF(AND(OR(ISNUMBER(I19),ISNUMBER(I20)),SUM(TechData!S38:S51)&lt;&gt;0),IF(TechData!S44="","&lt; BGL",IF(TechData!S44*LN(SelectionData!$C$2)+TechData!S45&lt;=0,"&lt; BGL",TechData!S44*LN(SelectionData!$C$2)+TechData!S45)),"-"))</f>
        <v>13.114117966680936</v>
      </c>
    </row>
    <row r="28" spans="1:19" s="52" customFormat="1" ht="14" x14ac:dyDescent="0.2">
      <c r="A28" s="50">
        <v>2000</v>
      </c>
      <c r="B28" s="51" t="s">
        <v>17</v>
      </c>
      <c r="C28" s="56">
        <f>IF(C9="","",IF(AND(OR(ISNUMBER(C19),ISNUMBER(C20)),SUM(TechData!G38:G51)&lt;&gt;0),IF(TechData!G46="","&lt; BGL",IF(TechData!G46*LN(SelectionData!$C$2)+TechData!G47&lt;=0,"&lt; BGL",TechData!G46*LN(SelectionData!$C$2)+TechData!G47)),"-"))</f>
        <v>30.572433444193564</v>
      </c>
      <c r="D28" s="56">
        <f>IF(D9="","",IF(AND(OR(ISNUMBER(D19),ISNUMBER(D20)),SUM(TechData!H38:H51)&lt;&gt;0),IF(TechData!H46="","&lt; BGL",IF(TechData!H46*LN(SelectionData!$C$2)+TechData!H47&lt;=0,"&lt; BGL",TechData!H46*LN(SelectionData!$C$2)+TechData!H47)),"-"))</f>
        <v>14.724812640152294</v>
      </c>
      <c r="E28" s="56" t="str">
        <f>IF(E9="","",IF(AND(OR(ISNUMBER(E19),ISNUMBER(E20)),SUM(TechData!I38:I51)&lt;&gt;0),IF(TechData!I46="","&lt; BGL",IF(TechData!I46*LN(SelectionData!$C$2)+TechData!I47&lt;=0,"&lt; BGL",TechData!I46*LN(SelectionData!$C$2)+TechData!I47)),"-"))</f>
        <v>-</v>
      </c>
      <c r="F28" s="56"/>
      <c r="G28" s="56">
        <f>IF(G9="","",IF(AND(OR(ISNUMBER(G19),ISNUMBER(G20)),SUM(TechData!Q38:Q51)&lt;&gt;0),IF(TechData!Q46="","&lt; BGL",IF(TechData!Q46*LN(SelectionData!$C$2)+TechData!Q47&lt;=0,"&lt; BGL",TechData!Q46*LN(SelectionData!$C$2)+TechData!Q47)),"-"))</f>
        <v>48.736878720219607</v>
      </c>
      <c r="H28" s="56">
        <f>IF(H9="","",IF(AND(OR(ISNUMBER(H19),ISNUMBER(H20)),SUM(TechData!R38:R51)&lt;&gt;0),IF(TechData!R46="","&lt; BGL",IF(TechData!R46*LN(SelectionData!$C$2)+TechData!R47&lt;=0,"&lt; BGL",TechData!R46*LN(SelectionData!$C$2)+TechData!R47)),"-"))</f>
        <v>23.827765119026196</v>
      </c>
      <c r="I28" s="56" t="str">
        <f>IF(I9="","",IF(AND(OR(ISNUMBER(I19),ISNUMBER(I20)),SUM(TechData!S38:S51)&lt;&gt;0),IF(TechData!S46="","&lt; BGL",IF(TechData!S46*LN(SelectionData!$C$2)+TechData!S47&lt;=0,"&lt; BGL",TechData!S46*LN(SelectionData!$C$2)+TechData!S47)),"-"))</f>
        <v>&lt; BGL</v>
      </c>
    </row>
    <row r="29" spans="1:19" s="52" customFormat="1" ht="14" x14ac:dyDescent="0.2">
      <c r="A29" s="50">
        <v>4000</v>
      </c>
      <c r="B29" s="51" t="s">
        <v>17</v>
      </c>
      <c r="C29" s="56">
        <f>IF(C9="","",IF(AND(OR(ISNUMBER(C19),ISNUMBER(C20)),SUM(TechData!G38:G51)&lt;&gt;0),IF(TechData!G48="","&lt; BGL",IF(TechData!G48*LN(SelectionData!$C$2)+TechData!G49&lt;=0,"&lt; BGL",TechData!G48*LN(SelectionData!$C$2)+TechData!G49)),"-"))</f>
        <v>23.937731806794147</v>
      </c>
      <c r="D29" s="56">
        <f>IF(D9="","",IF(AND(OR(ISNUMBER(D19),ISNUMBER(D20)),SUM(TechData!H38:H51)&lt;&gt;0),IF(TechData!H48="","&lt; BGL",IF(TechData!H48*LN(SelectionData!$C$2)+TechData!H49&lt;=0,"&lt; BGL",TechData!H48*LN(SelectionData!$C$2)+TechData!H49)),"-"))</f>
        <v>4.4785022697894021</v>
      </c>
      <c r="E29" s="56" t="str">
        <f>IF(E9="","",IF(AND(OR(ISNUMBER(E19),ISNUMBER(E20)),SUM(TechData!I38:I51)&lt;&gt;0),IF(TechData!I48="","&lt; BGL",IF(TechData!I48*LN(SelectionData!$C$2)+TechData!I49&lt;=0,"&lt; BGL",TechData!I48*LN(SelectionData!$C$2)+TechData!I49)),"-"))</f>
        <v>-</v>
      </c>
      <c r="F29" s="56"/>
      <c r="G29" s="56">
        <f>IF(G9="","",IF(AND(OR(ISNUMBER(G19),ISNUMBER(G20)),SUM(TechData!Q38:Q51)&lt;&gt;0),IF(TechData!Q48="","&lt; BGL",IF(TechData!Q48*LN(SelectionData!$C$2)+TechData!Q49&lt;=0,"&lt; BGL",TechData!Q48*LN(SelectionData!$C$2)+TechData!Q49)),"-"))</f>
        <v>38.041690139790148</v>
      </c>
      <c r="H29" s="56">
        <f>IF(H9="","",IF(AND(OR(ISNUMBER(H19),ISNUMBER(H20)),SUM(TechData!R38:R51)&lt;&gt;0),IF(TechData!R48="","&lt; BGL",IF(TechData!R48*LN(SelectionData!$C$2)+TechData!R49&lt;=0,"&lt; BGL",TechData!R48*LN(SelectionData!$C$2)+TechData!R49)),"-"))</f>
        <v>12.882151018385059</v>
      </c>
      <c r="I29" s="56" t="str">
        <f>IF(I9="","",IF(AND(OR(ISNUMBER(I19),ISNUMBER(I20)),SUM(TechData!S38:S51)&lt;&gt;0),IF(TechData!S48="","&lt; BGL",IF(TechData!S48*LN(SelectionData!$C$2)+TechData!S49&lt;=0,"&lt; BGL",TechData!S48*LN(SelectionData!$C$2)+TechData!S49)),"-"))</f>
        <v>&lt; BGL</v>
      </c>
    </row>
    <row r="30" spans="1:19" s="52" customFormat="1" ht="14" x14ac:dyDescent="0.2">
      <c r="A30" s="50">
        <v>8000</v>
      </c>
      <c r="B30" s="51" t="s">
        <v>17</v>
      </c>
      <c r="C30" s="56">
        <f>IF(C9="","",IF(AND(OR(ISNUMBER(C19),ISNUMBER(C20)),SUM(TechData!G38:G51)&lt;&gt;0),IF(TechData!G50="","&lt; BGL",IF(TechData!G50*LN(SelectionData!$C$2)+TechData!G51&lt;=0,"&lt; BGL",TechData!G50*LN(SelectionData!$C$2)+TechData!G51)),"-"))</f>
        <v>16.049194206884692</v>
      </c>
      <c r="D30" s="56" t="str">
        <f>IF(D9="","",IF(AND(OR(ISNUMBER(D19),ISNUMBER(D20)),SUM(TechData!H38:H51)&lt;&gt;0),IF(TechData!H50="","&lt; BGL",IF(TechData!H50*LN(SelectionData!$C$2)+TechData!H51&lt;=0,"&lt; BGL",TechData!H50*LN(SelectionData!$C$2)+TechData!H51)),"-"))</f>
        <v>&lt; BGL</v>
      </c>
      <c r="E30" s="56" t="str">
        <f>IF(E9="","",IF(AND(OR(ISNUMBER(E19),ISNUMBER(E20)),SUM(TechData!I38:I51)&lt;&gt;0),IF(TechData!I50="","&lt; BGL",IF(TechData!I50*LN(SelectionData!$C$2)+TechData!I51&lt;=0,"&lt; BGL",TechData!I50*LN(SelectionData!$C$2)+TechData!I51)),"-"))</f>
        <v>-</v>
      </c>
      <c r="F30" s="56"/>
      <c r="G30" s="56" t="str">
        <f>IF(G9="","",IF(AND(OR(ISNUMBER(G19),ISNUMBER(G20)),SUM(TechData!Q38:Q51)&lt;&gt;0),IF(TechData!Q50="","&lt; BGL",IF(TechData!Q50*LN(SelectionData!$C$2)+TechData!Q51&lt;=0,"&lt; BGL",TechData!Q50*LN(SelectionData!$C$2)+TechData!Q51)),"-"))</f>
        <v>&lt; BGL</v>
      </c>
      <c r="H30" s="56">
        <f>IF(H9="","",IF(AND(OR(ISNUMBER(H19),ISNUMBER(H20)),SUM(TechData!R38:R51)&lt;&gt;0),IF(TechData!R50="","&lt; BGL",IF(TechData!R50*LN(SelectionData!$C$2)+TechData!R51&lt;=0,"&lt; BGL",TechData!R50*LN(SelectionData!$C$2)+TechData!R51)),"-"))</f>
        <v>2.5186068230981391</v>
      </c>
      <c r="I30" s="56" t="str">
        <f>IF(I9="","",IF(AND(OR(ISNUMBER(I19),ISNUMBER(I20)),SUM(TechData!S38:S51)&lt;&gt;0),IF(TechData!S50="","&lt; BGL",IF(TechData!S50*LN(SelectionData!$C$2)+TechData!S51&lt;=0,"&lt; BGL",TechData!S50*LN(SelectionData!$C$2)+TechData!S51)),"-"))</f>
        <v>&lt; BGL</v>
      </c>
    </row>
    <row r="31" spans="1:19" x14ac:dyDescent="0.2">
      <c r="A31" s="7" t="s">
        <v>18</v>
      </c>
    </row>
  </sheetData>
  <sheetProtection algorithmName="SHA-512" hashValue="a+mSO2BcfgDF0naI0XTou8OsS4IRcu/1UrV0CxHmEjU89EprediuaeZqeG1qT6c3pnZfYd1ze7fZbHaZt0Ssow==" saltValue="XXN1OO2OGly+vN8cnSQQMg==" spinCount="100000" sheet="1" objects="1" scenarios="1"/>
  <dataConsolidate/>
  <mergeCells count="1">
    <mergeCell ref="C23:I23"/>
  </mergeCells>
  <dataValidations count="1">
    <dataValidation type="list" allowBlank="1" showInputMessage="1" showErrorMessage="1" sqref="C7" xr:uid="{00000000-0002-0000-0000-000000000000}">
      <formula1>units</formula1>
    </dataValidation>
  </dataValidations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2"/>
  <sheetViews>
    <sheetView workbookViewId="0">
      <selection sqref="A1:A2"/>
    </sheetView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sheetProtection algorithmName="SHA-512" hashValue="WS5Dl8isiTjh3bBGsrbod/dIBxzk1AesGCMYh19Pq3P/OzkKdRhwJ1h0wwxVrAJ4WT+EFZ567sfVTP34sb8Frg==" saltValue="JJ8cjd9cmZZGp6siqrkHm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52"/>
  <sheetViews>
    <sheetView zoomScaleNormal="100" workbookViewId="0">
      <selection activeCell="A37" sqref="A37"/>
    </sheetView>
  </sheetViews>
  <sheetFormatPr baseColWidth="10" defaultColWidth="8.83203125" defaultRowHeight="15" x14ac:dyDescent="0.2"/>
  <cols>
    <col min="1" max="1" width="33.5" bestFit="1" customWidth="1"/>
    <col min="2" max="2" width="5.1640625" customWidth="1"/>
    <col min="3" max="3" width="22.5" style="1" bestFit="1" customWidth="1"/>
    <col min="4" max="5" width="17" style="63" customWidth="1"/>
    <col min="6" max="6" width="17" style="37" customWidth="1"/>
    <col min="7" max="12" width="18.5" style="37" bestFit="1" customWidth="1"/>
    <col min="13" max="13" width="2.5" style="37" customWidth="1"/>
    <col min="14" max="16" width="17" customWidth="1"/>
    <col min="17" max="19" width="13.5" bestFit="1" customWidth="1"/>
  </cols>
  <sheetData>
    <row r="1" spans="1:19" x14ac:dyDescent="0.2">
      <c r="A1" s="13"/>
      <c r="B1" s="14"/>
      <c r="C1" s="15" t="s">
        <v>23</v>
      </c>
      <c r="D1" s="58" t="s">
        <v>70</v>
      </c>
      <c r="E1" s="58" t="s">
        <v>70</v>
      </c>
      <c r="F1" s="58" t="s">
        <v>70</v>
      </c>
      <c r="G1" s="58" t="s">
        <v>70</v>
      </c>
      <c r="H1" s="58" t="s">
        <v>70</v>
      </c>
      <c r="I1" s="58" t="s">
        <v>70</v>
      </c>
      <c r="J1" s="58" t="s">
        <v>70</v>
      </c>
      <c r="K1" s="58" t="s">
        <v>70</v>
      </c>
      <c r="L1" s="58" t="s">
        <v>70</v>
      </c>
      <c r="M1" s="58"/>
      <c r="N1" s="58" t="s">
        <v>71</v>
      </c>
      <c r="O1" s="58" t="s">
        <v>71</v>
      </c>
      <c r="P1" s="58" t="s">
        <v>71</v>
      </c>
      <c r="Q1" s="58" t="s">
        <v>71</v>
      </c>
      <c r="R1" s="58" t="s">
        <v>71</v>
      </c>
      <c r="S1" s="58" t="s">
        <v>71</v>
      </c>
    </row>
    <row r="2" spans="1:19" x14ac:dyDescent="0.2">
      <c r="A2" s="8"/>
      <c r="B2" s="12"/>
      <c r="C2" s="16" t="s">
        <v>24</v>
      </c>
      <c r="D2" s="58">
        <v>125</v>
      </c>
      <c r="E2" s="58">
        <v>160</v>
      </c>
      <c r="F2" s="27">
        <v>200</v>
      </c>
      <c r="G2" s="58">
        <v>125</v>
      </c>
      <c r="H2" s="58">
        <v>160</v>
      </c>
      <c r="I2" s="27">
        <v>200</v>
      </c>
      <c r="J2" s="58">
        <v>125</v>
      </c>
      <c r="K2" s="58">
        <v>160</v>
      </c>
      <c r="L2" s="27">
        <v>200</v>
      </c>
      <c r="M2" s="27"/>
      <c r="N2" s="27">
        <v>125</v>
      </c>
      <c r="O2" s="27">
        <v>160</v>
      </c>
      <c r="P2" s="27">
        <v>200</v>
      </c>
      <c r="Q2" s="27">
        <v>125</v>
      </c>
      <c r="R2" s="27">
        <v>160</v>
      </c>
      <c r="S2" s="27">
        <v>200</v>
      </c>
    </row>
    <row r="3" spans="1:19" x14ac:dyDescent="0.2">
      <c r="A3" s="8"/>
      <c r="B3" s="12"/>
      <c r="C3" s="16" t="s">
        <v>61</v>
      </c>
      <c r="D3" s="58" t="s">
        <v>63</v>
      </c>
      <c r="E3" s="58" t="s">
        <v>68</v>
      </c>
      <c r="F3" s="58" t="s">
        <v>68</v>
      </c>
      <c r="G3" s="58" t="s">
        <v>68</v>
      </c>
      <c r="H3" s="58" t="s">
        <v>68</v>
      </c>
      <c r="I3" s="58" t="s">
        <v>68</v>
      </c>
      <c r="J3" s="58" t="s">
        <v>68</v>
      </c>
      <c r="K3" s="58" t="s">
        <v>68</v>
      </c>
      <c r="L3" s="58" t="s">
        <v>68</v>
      </c>
      <c r="M3" s="58"/>
      <c r="N3" s="58" t="s">
        <v>68</v>
      </c>
      <c r="O3" s="58" t="s">
        <v>68</v>
      </c>
      <c r="P3" s="58" t="s">
        <v>68</v>
      </c>
      <c r="Q3" s="58" t="s">
        <v>68</v>
      </c>
      <c r="R3" s="58" t="s">
        <v>68</v>
      </c>
      <c r="S3" s="58" t="s">
        <v>68</v>
      </c>
    </row>
    <row r="4" spans="1:19" x14ac:dyDescent="0.2">
      <c r="A4" s="8"/>
      <c r="B4" s="12"/>
      <c r="C4" s="16" t="s">
        <v>62</v>
      </c>
      <c r="D4" s="58">
        <v>125</v>
      </c>
      <c r="E4" s="58">
        <v>160</v>
      </c>
      <c r="F4" s="27">
        <v>200</v>
      </c>
      <c r="G4" s="58">
        <v>125</v>
      </c>
      <c r="H4" s="58">
        <v>160</v>
      </c>
      <c r="I4" s="27">
        <v>200</v>
      </c>
      <c r="J4" s="58">
        <v>125</v>
      </c>
      <c r="K4" s="58">
        <v>160</v>
      </c>
      <c r="L4" s="27">
        <v>200</v>
      </c>
      <c r="M4" s="27"/>
      <c r="N4" s="27">
        <v>125</v>
      </c>
      <c r="O4" s="27">
        <v>160</v>
      </c>
      <c r="P4" s="27">
        <v>200</v>
      </c>
      <c r="Q4" s="27">
        <v>125</v>
      </c>
      <c r="R4" s="27">
        <v>160</v>
      </c>
      <c r="S4" s="27">
        <v>200</v>
      </c>
    </row>
    <row r="5" spans="1:19" x14ac:dyDescent="0.2">
      <c r="A5" s="8"/>
      <c r="B5" s="12"/>
      <c r="C5" s="16" t="s">
        <v>72</v>
      </c>
      <c r="D5" s="58" t="s">
        <v>73</v>
      </c>
      <c r="E5" s="58" t="s">
        <v>73</v>
      </c>
      <c r="F5" s="58" t="s">
        <v>73</v>
      </c>
      <c r="G5" s="58" t="s">
        <v>73</v>
      </c>
      <c r="H5" s="58" t="s">
        <v>73</v>
      </c>
      <c r="I5" s="58" t="s">
        <v>73</v>
      </c>
      <c r="J5" s="58" t="s">
        <v>73</v>
      </c>
      <c r="K5" s="58" t="s">
        <v>73</v>
      </c>
      <c r="L5" s="58" t="s">
        <v>73</v>
      </c>
      <c r="M5" s="27"/>
      <c r="N5" s="58" t="s">
        <v>73</v>
      </c>
      <c r="O5" s="58" t="s">
        <v>73</v>
      </c>
      <c r="P5" s="58" t="s">
        <v>73</v>
      </c>
      <c r="Q5" s="58" t="s">
        <v>73</v>
      </c>
      <c r="R5" s="58" t="s">
        <v>73</v>
      </c>
      <c r="S5" s="58" t="s">
        <v>73</v>
      </c>
    </row>
    <row r="6" spans="1:19" x14ac:dyDescent="0.2">
      <c r="A6" s="17"/>
      <c r="B6" s="18"/>
      <c r="C6" s="19" t="s">
        <v>64</v>
      </c>
      <c r="D6" s="58" t="s">
        <v>65</v>
      </c>
      <c r="E6" s="58" t="s">
        <v>65</v>
      </c>
      <c r="F6" s="58" t="s">
        <v>65</v>
      </c>
      <c r="G6" s="58" t="s">
        <v>65</v>
      </c>
      <c r="H6" s="58" t="s">
        <v>65</v>
      </c>
      <c r="I6" s="58" t="s">
        <v>65</v>
      </c>
      <c r="J6" s="58" t="s">
        <v>65</v>
      </c>
      <c r="K6" s="58" t="s">
        <v>65</v>
      </c>
      <c r="L6" s="58" t="s">
        <v>65</v>
      </c>
      <c r="M6" s="58"/>
      <c r="N6" s="27">
        <v>120</v>
      </c>
      <c r="O6" s="27">
        <v>155</v>
      </c>
      <c r="P6" s="27">
        <v>190</v>
      </c>
      <c r="Q6" s="27">
        <v>120</v>
      </c>
      <c r="R6" s="27">
        <v>155</v>
      </c>
      <c r="S6" s="27">
        <v>190</v>
      </c>
    </row>
    <row r="7" spans="1:19" x14ac:dyDescent="0.2">
      <c r="A7" s="8"/>
      <c r="B7" s="12"/>
      <c r="C7" s="68" t="s">
        <v>74</v>
      </c>
      <c r="D7" s="70">
        <v>0.26</v>
      </c>
      <c r="E7" s="70">
        <v>0.26</v>
      </c>
      <c r="F7" s="70">
        <v>0.26</v>
      </c>
      <c r="G7" s="70">
        <v>0.26</v>
      </c>
      <c r="H7" s="70">
        <v>0.26</v>
      </c>
      <c r="I7" s="70">
        <v>0.26</v>
      </c>
      <c r="J7" s="70">
        <v>0.26</v>
      </c>
      <c r="K7" s="70">
        <v>0.26</v>
      </c>
      <c r="L7" s="70">
        <v>0.26</v>
      </c>
      <c r="M7" s="69"/>
      <c r="N7" s="71">
        <v>0.51</v>
      </c>
      <c r="O7" s="71">
        <v>0.51</v>
      </c>
      <c r="P7" s="71">
        <v>0.51</v>
      </c>
      <c r="Q7" s="71">
        <v>0.51</v>
      </c>
      <c r="R7" s="71">
        <v>0.51</v>
      </c>
      <c r="S7" s="71">
        <v>0.51</v>
      </c>
    </row>
    <row r="8" spans="1:19" ht="15" customHeight="1" x14ac:dyDescent="0.2">
      <c r="A8" s="3" t="s">
        <v>0</v>
      </c>
      <c r="B8" s="9"/>
      <c r="C8" s="4"/>
      <c r="D8" s="59"/>
      <c r="E8" s="59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ht="15" customHeight="1" x14ac:dyDescent="0.25">
      <c r="A9" s="8"/>
      <c r="B9" s="11"/>
      <c r="C9" s="2" t="s">
        <v>5</v>
      </c>
      <c r="D9" s="60"/>
      <c r="E9" s="61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5" customHeight="1" x14ac:dyDescent="0.25">
      <c r="A10" s="8"/>
      <c r="B10" s="11"/>
      <c r="C10" s="2" t="s">
        <v>4</v>
      </c>
      <c r="D10" s="60"/>
      <c r="E10" s="61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5" customHeight="1" x14ac:dyDescent="0.25">
      <c r="A11" s="17"/>
      <c r="B11" s="20"/>
      <c r="C11" s="2" t="s">
        <v>6</v>
      </c>
      <c r="D11" s="61"/>
      <c r="E11" s="61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5" customHeight="1" x14ac:dyDescent="0.2">
      <c r="A12" s="3" t="s">
        <v>3</v>
      </c>
      <c r="B12" s="9"/>
      <c r="C12" s="4"/>
      <c r="D12" s="5"/>
      <c r="E12" s="5"/>
      <c r="F12" s="31"/>
      <c r="G12" s="31"/>
      <c r="H12" s="31"/>
      <c r="I12" s="31"/>
      <c r="J12" s="31"/>
      <c r="K12" s="31"/>
      <c r="L12" s="31"/>
      <c r="M12" s="31"/>
      <c r="N12" s="32"/>
      <c r="O12" s="32"/>
      <c r="P12" s="32"/>
      <c r="Q12" s="32"/>
      <c r="R12" s="32"/>
      <c r="S12" s="32"/>
    </row>
    <row r="13" spans="1:19" ht="15" customHeight="1" x14ac:dyDescent="0.2">
      <c r="A13" s="8"/>
      <c r="B13" s="11"/>
      <c r="C13" s="2" t="s">
        <v>2</v>
      </c>
      <c r="D13" s="60">
        <v>24.774091682389155</v>
      </c>
      <c r="E13" s="61">
        <v>38.81135822424379</v>
      </c>
      <c r="F13" s="30">
        <v>65.74899150642932</v>
      </c>
      <c r="G13" s="30">
        <v>26.232111323853264</v>
      </c>
      <c r="H13" s="30">
        <v>47.71066919907431</v>
      </c>
      <c r="I13" s="30">
        <v>77.113723766986709</v>
      </c>
      <c r="J13" s="30">
        <v>25.647452582415578</v>
      </c>
      <c r="K13" s="30">
        <v>42.198367123048399</v>
      </c>
      <c r="L13" s="30">
        <v>73.920757249397568</v>
      </c>
      <c r="M13" s="30"/>
      <c r="N13" s="30">
        <v>21.043156628597139</v>
      </c>
      <c r="O13" s="30">
        <v>35.117813510355511</v>
      </c>
      <c r="P13" s="30">
        <v>62.397976611070064</v>
      </c>
      <c r="Q13" s="30">
        <v>25.999750022833048</v>
      </c>
      <c r="R13" s="60">
        <v>44.477880767043423</v>
      </c>
      <c r="S13" s="30">
        <v>70.268640517019563</v>
      </c>
    </row>
    <row r="14" spans="1:19" ht="15" customHeight="1" x14ac:dyDescent="0.2">
      <c r="A14" s="8"/>
      <c r="B14" s="11"/>
      <c r="C14" s="2" t="s">
        <v>1</v>
      </c>
      <c r="D14" s="60">
        <v>0.51247427195061424</v>
      </c>
      <c r="E14" s="61">
        <v>0.50034126788134425</v>
      </c>
      <c r="F14" s="30">
        <v>0.51014332989677036</v>
      </c>
      <c r="G14" s="30">
        <v>0.51467988376257479</v>
      </c>
      <c r="H14" s="30">
        <v>0.50992185986746774</v>
      </c>
      <c r="I14" s="30">
        <v>0.4972078268214008</v>
      </c>
      <c r="J14" s="30">
        <v>0.50792356767303903</v>
      </c>
      <c r="K14" s="30">
        <v>0.50688047538146686</v>
      </c>
      <c r="L14" s="30">
        <v>0.50699017320115358</v>
      </c>
      <c r="M14" s="30"/>
      <c r="N14" s="30">
        <v>0.50541137099671862</v>
      </c>
      <c r="O14" s="30">
        <v>0.4945836404692675</v>
      </c>
      <c r="P14" s="30">
        <v>0.49550912724806484</v>
      </c>
      <c r="Q14" s="30">
        <v>0.48676136124385622</v>
      </c>
      <c r="R14" s="60">
        <v>0.49033749991041331</v>
      </c>
      <c r="S14" s="30">
        <v>0.49538501841030763</v>
      </c>
    </row>
    <row r="15" spans="1:19" ht="15" customHeight="1" x14ac:dyDescent="0.25">
      <c r="A15" s="21"/>
      <c r="B15" s="22"/>
      <c r="C15" s="2" t="s">
        <v>7</v>
      </c>
      <c r="D15" s="61">
        <f>PI()*(D4/2000)^2</f>
        <v>1.2271846303085129E-2</v>
      </c>
      <c r="E15" s="61">
        <f t="shared" ref="E15:S15" si="0">PI()*(E4/2000)^2</f>
        <v>2.0106192982974676E-2</v>
      </c>
      <c r="F15" s="61">
        <f t="shared" si="0"/>
        <v>3.1415926535897934E-2</v>
      </c>
      <c r="G15" s="61">
        <f t="shared" si="0"/>
        <v>1.2271846303085129E-2</v>
      </c>
      <c r="H15" s="61">
        <f t="shared" si="0"/>
        <v>2.0106192982974676E-2</v>
      </c>
      <c r="I15" s="61">
        <f t="shared" si="0"/>
        <v>3.1415926535897934E-2</v>
      </c>
      <c r="J15" s="61">
        <f t="shared" si="0"/>
        <v>1.2271846303085129E-2</v>
      </c>
      <c r="K15" s="61">
        <f t="shared" si="0"/>
        <v>2.0106192982974676E-2</v>
      </c>
      <c r="L15" s="61">
        <f t="shared" si="0"/>
        <v>3.1415926535897934E-2</v>
      </c>
      <c r="M15" s="61"/>
      <c r="N15" s="61">
        <f t="shared" si="0"/>
        <v>1.2271846303085129E-2</v>
      </c>
      <c r="O15" s="61">
        <f t="shared" si="0"/>
        <v>2.0106192982974676E-2</v>
      </c>
      <c r="P15" s="61">
        <f t="shared" si="0"/>
        <v>3.1415926535897934E-2</v>
      </c>
      <c r="Q15" s="61">
        <f t="shared" si="0"/>
        <v>1.2271846303085129E-2</v>
      </c>
      <c r="R15" s="61">
        <f t="shared" si="0"/>
        <v>2.0106192982974676E-2</v>
      </c>
      <c r="S15" s="61">
        <f t="shared" si="0"/>
        <v>3.1415926535897934E-2</v>
      </c>
    </row>
    <row r="16" spans="1:19" ht="15" customHeight="1" x14ac:dyDescent="0.2">
      <c r="A16" s="3" t="s">
        <v>25</v>
      </c>
      <c r="B16" s="9"/>
      <c r="C16" s="4"/>
      <c r="D16" s="62"/>
      <c r="E16" s="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5" customHeight="1" x14ac:dyDescent="0.2">
      <c r="A17" s="23"/>
      <c r="B17" s="24" t="s">
        <v>26</v>
      </c>
      <c r="C17" s="2" t="s">
        <v>2</v>
      </c>
      <c r="D17" s="60"/>
      <c r="E17" s="61"/>
      <c r="F17" s="60"/>
      <c r="G17" s="60"/>
      <c r="H17" s="60"/>
      <c r="I17" s="60"/>
      <c r="J17" s="60"/>
      <c r="K17" s="60"/>
      <c r="L17" s="60"/>
      <c r="M17" s="60"/>
      <c r="N17" s="34"/>
      <c r="O17" s="60"/>
      <c r="P17" s="34"/>
      <c r="Q17" s="34"/>
      <c r="R17" s="34"/>
      <c r="S17" s="34"/>
    </row>
    <row r="18" spans="1:19" ht="15" customHeight="1" x14ac:dyDescent="0.2">
      <c r="A18" s="8"/>
      <c r="B18" s="11"/>
      <c r="C18" s="2" t="s">
        <v>1</v>
      </c>
      <c r="D18" s="60"/>
      <c r="E18" s="61"/>
      <c r="F18" s="60"/>
      <c r="G18" s="60"/>
      <c r="H18" s="60"/>
      <c r="I18" s="60"/>
      <c r="J18" s="60"/>
      <c r="K18" s="60"/>
      <c r="L18" s="60"/>
      <c r="M18" s="60"/>
      <c r="N18" s="34"/>
      <c r="O18" s="60"/>
      <c r="P18" s="34"/>
      <c r="Q18" s="34"/>
      <c r="R18" s="34"/>
      <c r="S18" s="34"/>
    </row>
    <row r="19" spans="1:19" ht="15" customHeight="1" x14ac:dyDescent="0.2">
      <c r="A19" s="23"/>
      <c r="B19" s="24" t="s">
        <v>27</v>
      </c>
      <c r="C19" s="2" t="s">
        <v>2</v>
      </c>
      <c r="D19" s="61"/>
      <c r="E19" s="61"/>
      <c r="F19" s="60"/>
      <c r="G19" s="60"/>
      <c r="H19" s="60"/>
      <c r="I19" s="60"/>
      <c r="J19" s="60"/>
      <c r="K19" s="60"/>
      <c r="L19" s="60"/>
      <c r="M19" s="60"/>
      <c r="N19" s="34"/>
      <c r="O19" s="60"/>
      <c r="P19" s="34"/>
      <c r="Q19" s="34"/>
      <c r="R19" s="34"/>
      <c r="S19" s="34"/>
    </row>
    <row r="20" spans="1:19" ht="15" customHeight="1" x14ac:dyDescent="0.2">
      <c r="A20" s="8"/>
      <c r="B20" s="12"/>
      <c r="C20" s="2" t="s">
        <v>1</v>
      </c>
      <c r="D20" s="60"/>
      <c r="E20" s="61"/>
      <c r="F20" s="60"/>
      <c r="G20" s="60"/>
      <c r="H20" s="60"/>
      <c r="I20" s="60"/>
      <c r="J20" s="60"/>
      <c r="K20" s="60"/>
      <c r="L20" s="60"/>
      <c r="M20" s="60"/>
      <c r="N20" s="34"/>
      <c r="O20" s="60"/>
      <c r="P20" s="34"/>
      <c r="Q20" s="34"/>
      <c r="R20" s="34"/>
      <c r="S20" s="34"/>
    </row>
    <row r="21" spans="1:19" ht="15" customHeight="1" x14ac:dyDescent="0.2">
      <c r="A21" s="23"/>
      <c r="B21" s="24" t="s">
        <v>28</v>
      </c>
      <c r="C21" s="2" t="s">
        <v>2</v>
      </c>
      <c r="D21" s="60"/>
      <c r="E21" s="61"/>
      <c r="F21" s="60"/>
      <c r="G21" s="60"/>
      <c r="H21" s="60"/>
      <c r="I21" s="60"/>
      <c r="J21" s="60"/>
      <c r="K21" s="60"/>
      <c r="L21" s="60"/>
      <c r="M21" s="60"/>
      <c r="N21" s="34"/>
      <c r="O21" s="60"/>
      <c r="P21" s="34"/>
      <c r="Q21" s="34"/>
      <c r="R21" s="34"/>
      <c r="S21" s="34"/>
    </row>
    <row r="22" spans="1:19" ht="15" customHeight="1" x14ac:dyDescent="0.2">
      <c r="A22" s="8"/>
      <c r="B22" s="12"/>
      <c r="C22" s="2" t="s">
        <v>1</v>
      </c>
      <c r="D22" s="61"/>
      <c r="E22" s="61"/>
      <c r="F22" s="60"/>
      <c r="G22" s="60"/>
      <c r="H22" s="60"/>
      <c r="I22" s="60"/>
      <c r="J22" s="60"/>
      <c r="K22" s="60"/>
      <c r="L22" s="60"/>
      <c r="M22" s="60"/>
      <c r="N22" s="34"/>
      <c r="O22" s="60"/>
      <c r="P22" s="34"/>
      <c r="Q22" s="34"/>
      <c r="R22" s="34"/>
      <c r="S22" s="34"/>
    </row>
    <row r="23" spans="1:19" ht="15" customHeight="1" x14ac:dyDescent="0.2">
      <c r="A23" s="23"/>
      <c r="B23" s="24" t="s">
        <v>29</v>
      </c>
      <c r="C23" s="2" t="s">
        <v>2</v>
      </c>
      <c r="D23" s="60"/>
      <c r="E23" s="61"/>
      <c r="F23" s="60"/>
      <c r="G23" s="60"/>
      <c r="H23" s="60"/>
      <c r="I23" s="60"/>
      <c r="J23" s="60"/>
      <c r="K23" s="60"/>
      <c r="L23" s="60"/>
      <c r="M23" s="60"/>
      <c r="N23" s="34"/>
      <c r="O23" s="60"/>
      <c r="P23" s="34"/>
      <c r="Q23" s="34"/>
      <c r="R23" s="34"/>
      <c r="S23" s="34"/>
    </row>
    <row r="24" spans="1:19" ht="15" customHeight="1" x14ac:dyDescent="0.2">
      <c r="A24" s="8"/>
      <c r="B24" s="12"/>
      <c r="C24" s="2" t="s">
        <v>1</v>
      </c>
      <c r="D24" s="60"/>
      <c r="E24" s="61"/>
      <c r="F24" s="60"/>
      <c r="G24" s="60"/>
      <c r="H24" s="60"/>
      <c r="I24" s="60"/>
      <c r="J24" s="60"/>
      <c r="K24" s="60"/>
      <c r="L24" s="60"/>
      <c r="M24" s="60"/>
      <c r="N24" s="34"/>
      <c r="O24" s="60"/>
      <c r="P24" s="34"/>
      <c r="Q24" s="34"/>
      <c r="R24" s="34"/>
      <c r="S24" s="34"/>
    </row>
    <row r="25" spans="1:19" ht="15" customHeight="1" x14ac:dyDescent="0.2">
      <c r="A25" s="23"/>
      <c r="B25" s="24" t="s">
        <v>30</v>
      </c>
      <c r="C25" s="2" t="s">
        <v>2</v>
      </c>
      <c r="D25" s="61"/>
      <c r="E25" s="61"/>
      <c r="F25" s="60"/>
      <c r="G25" s="60"/>
      <c r="H25" s="60"/>
      <c r="I25" s="60"/>
      <c r="J25" s="60"/>
      <c r="K25" s="60"/>
      <c r="L25" s="60"/>
      <c r="M25" s="60"/>
      <c r="N25" s="34"/>
      <c r="O25" s="60"/>
      <c r="P25" s="34"/>
      <c r="Q25" s="34"/>
      <c r="R25" s="34"/>
      <c r="S25" s="34"/>
    </row>
    <row r="26" spans="1:19" ht="15" customHeight="1" x14ac:dyDescent="0.2">
      <c r="A26" s="8"/>
      <c r="B26" s="12"/>
      <c r="C26" s="2" t="s">
        <v>1</v>
      </c>
      <c r="D26" s="60"/>
      <c r="E26" s="61"/>
      <c r="F26" s="60"/>
      <c r="G26" s="60"/>
      <c r="H26" s="60"/>
      <c r="I26" s="60"/>
      <c r="J26" s="60"/>
      <c r="K26" s="60"/>
      <c r="L26" s="60"/>
      <c r="M26" s="60"/>
      <c r="N26" s="34"/>
      <c r="O26" s="60"/>
      <c r="P26" s="34"/>
      <c r="Q26" s="34"/>
      <c r="R26" s="34"/>
      <c r="S26" s="34"/>
    </row>
    <row r="27" spans="1:19" ht="15" customHeight="1" x14ac:dyDescent="0.2">
      <c r="A27" s="3" t="s">
        <v>21</v>
      </c>
      <c r="B27" s="9"/>
      <c r="C27" s="4"/>
      <c r="D27" s="62"/>
      <c r="E27" s="5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5" customHeight="1" x14ac:dyDescent="0.25">
      <c r="A28" s="8"/>
      <c r="B28" s="11"/>
      <c r="C28" s="2" t="s">
        <v>5</v>
      </c>
      <c r="D28" s="61"/>
      <c r="E28" s="61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5" customHeight="1" x14ac:dyDescent="0.25">
      <c r="A29" s="8"/>
      <c r="B29" s="11"/>
      <c r="C29" s="2" t="s">
        <v>22</v>
      </c>
      <c r="D29" s="61"/>
      <c r="E29" s="61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5" customHeight="1" x14ac:dyDescent="0.25">
      <c r="A30" s="8"/>
      <c r="B30" s="12"/>
      <c r="C30" s="2" t="s">
        <v>6</v>
      </c>
      <c r="D30" s="61"/>
      <c r="E30" s="61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" customHeight="1" x14ac:dyDescent="0.2">
      <c r="A31" s="3" t="s">
        <v>9</v>
      </c>
      <c r="B31" s="9"/>
      <c r="C31" s="4"/>
      <c r="D31" s="62"/>
      <c r="E31" s="5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5" customHeight="1" x14ac:dyDescent="0.2">
      <c r="A32" s="8"/>
      <c r="B32" s="11"/>
      <c r="C32" s="2" t="s">
        <v>2</v>
      </c>
      <c r="D32" s="61">
        <v>33.692710451566953</v>
      </c>
      <c r="E32" s="61">
        <v>38.92893579989736</v>
      </c>
      <c r="F32" s="30">
        <v>37.725815940057785</v>
      </c>
      <c r="G32" s="30">
        <v>34.589094034533119</v>
      </c>
      <c r="H32" s="30">
        <v>28.038135419025</v>
      </c>
      <c r="I32" s="30">
        <v>36.738576556583318</v>
      </c>
      <c r="J32" s="30">
        <v>36.4532947648988</v>
      </c>
      <c r="K32" s="30">
        <v>35.878916869181893</v>
      </c>
      <c r="L32" s="30">
        <v>37.610600283658989</v>
      </c>
      <c r="M32" s="30"/>
      <c r="N32" s="30">
        <v>33.740868408983175</v>
      </c>
      <c r="O32" s="30">
        <v>37.747989239238557</v>
      </c>
      <c r="P32" s="30">
        <v>37.967461371577919</v>
      </c>
      <c r="Q32" s="30">
        <v>47.804091508746843</v>
      </c>
      <c r="R32" s="30">
        <v>30.610556025652031</v>
      </c>
      <c r="S32" s="30">
        <v>28.02916293172893</v>
      </c>
    </row>
    <row r="33" spans="1:19" ht="15" customHeight="1" x14ac:dyDescent="0.2">
      <c r="A33" s="17"/>
      <c r="B33" s="20"/>
      <c r="C33" s="2" t="s">
        <v>1</v>
      </c>
      <c r="D33" s="61">
        <v>-136.8442659989804</v>
      </c>
      <c r="E33" s="61">
        <v>-174.67144310763049</v>
      </c>
      <c r="F33" s="30">
        <v>-186.40438714475439</v>
      </c>
      <c r="G33" s="30">
        <v>-149.08705275978446</v>
      </c>
      <c r="H33" s="30">
        <v>-124.40506586953934</v>
      </c>
      <c r="I33" s="30">
        <v>-191.47346821217383</v>
      </c>
      <c r="J33" s="30">
        <v>-151.8113683600771</v>
      </c>
      <c r="K33" s="30">
        <v>-167.77978111304083</v>
      </c>
      <c r="L33" s="30">
        <v>-190.99919439112824</v>
      </c>
      <c r="M33" s="30"/>
      <c r="N33" s="30">
        <v>-127.19384285489807</v>
      </c>
      <c r="O33" s="30">
        <v>-160.25225926073094</v>
      </c>
      <c r="P33" s="30">
        <v>-179.57688052144255</v>
      </c>
      <c r="Q33" s="30">
        <v>-196.04759645895342</v>
      </c>
      <c r="R33" s="30">
        <v>-130.54963098921991</v>
      </c>
      <c r="S33" s="30">
        <v>-128.74148931272697</v>
      </c>
    </row>
    <row r="34" spans="1:19" ht="15" customHeight="1" x14ac:dyDescent="0.2">
      <c r="A34" s="3" t="s">
        <v>10</v>
      </c>
      <c r="B34" s="9"/>
      <c r="C34" s="4"/>
      <c r="D34" s="62"/>
      <c r="E34" s="5"/>
      <c r="F34" s="33"/>
      <c r="G34" s="33"/>
      <c r="H34" s="33"/>
      <c r="I34" s="33"/>
      <c r="J34" s="33"/>
      <c r="K34" s="33"/>
      <c r="L34" s="33"/>
      <c r="M34" s="33"/>
      <c r="N34" s="35"/>
      <c r="O34" s="35"/>
      <c r="P34" s="35"/>
      <c r="Q34" s="35"/>
      <c r="R34" s="35"/>
      <c r="S34" s="35"/>
    </row>
    <row r="35" spans="1:19" ht="15" customHeight="1" x14ac:dyDescent="0.2">
      <c r="A35" s="8"/>
      <c r="B35" s="11"/>
      <c r="C35" s="2" t="s">
        <v>2</v>
      </c>
      <c r="D35" s="61">
        <v>32.972779160933598</v>
      </c>
      <c r="E35" s="61">
        <v>35.60274192131768</v>
      </c>
      <c r="F35" s="30">
        <v>35.385394255693456</v>
      </c>
      <c r="G35" s="30">
        <v>29.797360473803998</v>
      </c>
      <c r="H35" s="30">
        <v>25.754618149781503</v>
      </c>
      <c r="I35" s="30">
        <v>32.46962620266109</v>
      </c>
      <c r="J35" s="30">
        <v>35.053047712802332</v>
      </c>
      <c r="K35" s="30">
        <v>33.025551420636788</v>
      </c>
      <c r="L35" s="30">
        <v>35.835118970993051</v>
      </c>
      <c r="M35" s="30"/>
      <c r="N35" s="30">
        <v>32.432684645742661</v>
      </c>
      <c r="O35" s="30">
        <v>35.429877321131215</v>
      </c>
      <c r="P35" s="30">
        <v>35.008192801230237</v>
      </c>
      <c r="Q35" s="30">
        <v>41.470078206796892</v>
      </c>
      <c r="R35" s="30">
        <v>28.639881970324019</v>
      </c>
      <c r="S35" s="30">
        <v>27.283320361077383</v>
      </c>
    </row>
    <row r="36" spans="1:19" ht="15" customHeight="1" x14ac:dyDescent="0.2">
      <c r="A36" s="17"/>
      <c r="B36" s="20"/>
      <c r="C36" s="2" t="s">
        <v>1</v>
      </c>
      <c r="D36" s="61">
        <v>-130.70356434219732</v>
      </c>
      <c r="E36" s="61">
        <v>-154.27136313209064</v>
      </c>
      <c r="F36" s="30">
        <v>-170.38838889020252</v>
      </c>
      <c r="G36" s="30">
        <v>-119.99458334665476</v>
      </c>
      <c r="H36" s="30">
        <v>-107.13543073659723</v>
      </c>
      <c r="I36" s="30">
        <v>-161.57354272203528</v>
      </c>
      <c r="J36" s="30">
        <v>-142.20524211920903</v>
      </c>
      <c r="K36" s="30">
        <v>-147.77146875355228</v>
      </c>
      <c r="L36" s="30">
        <v>-177.77631132154403</v>
      </c>
      <c r="M36" s="30"/>
      <c r="N36" s="30">
        <v>-118.77349658908946</v>
      </c>
      <c r="O36" s="30">
        <v>-145.94582035845764</v>
      </c>
      <c r="P36" s="30">
        <v>-160.93785861879468</v>
      </c>
      <c r="Q36" s="30">
        <v>-163.85454836013938</v>
      </c>
      <c r="R36" s="30">
        <v>-116.92401651195588</v>
      </c>
      <c r="S36" s="30">
        <v>-122.48895893343533</v>
      </c>
    </row>
    <row r="37" spans="1:19" ht="15" customHeight="1" x14ac:dyDescent="0.2">
      <c r="A37" s="3" t="s">
        <v>8</v>
      </c>
      <c r="B37" s="9"/>
      <c r="C37" s="4"/>
      <c r="D37" s="62"/>
      <c r="E37" s="5"/>
      <c r="F37" s="33"/>
      <c r="G37" s="33"/>
      <c r="H37" s="33"/>
      <c r="I37" s="33"/>
      <c r="J37" s="33"/>
      <c r="K37" s="33"/>
      <c r="L37" s="33"/>
      <c r="M37" s="33"/>
      <c r="N37" s="35"/>
      <c r="O37" s="35"/>
      <c r="P37" s="35"/>
      <c r="Q37" s="35"/>
      <c r="R37" s="35"/>
      <c r="S37" s="35"/>
    </row>
    <row r="38" spans="1:19" ht="15" customHeight="1" x14ac:dyDescent="0.2">
      <c r="A38" s="25"/>
      <c r="B38" s="16" t="s">
        <v>31</v>
      </c>
      <c r="C38" s="2" t="s">
        <v>2</v>
      </c>
      <c r="D38" s="60">
        <v>24.556860876570298</v>
      </c>
      <c r="E38" s="61">
        <v>25.522165081353581</v>
      </c>
      <c r="F38" s="36">
        <v>21.105279161527573</v>
      </c>
      <c r="G38" s="36">
        <v>18.503458691819898</v>
      </c>
      <c r="H38" s="36">
        <v>15.956089658145535</v>
      </c>
      <c r="I38" s="36">
        <v>21.323754778625787</v>
      </c>
      <c r="J38" s="36">
        <v>23.067426275439527</v>
      </c>
      <c r="K38" s="36">
        <v>19.740831250408721</v>
      </c>
      <c r="L38" s="36">
        <v>24.560688485364643</v>
      </c>
      <c r="M38" s="36"/>
      <c r="N38" s="30">
        <v>22.974654467663012</v>
      </c>
      <c r="O38" s="30">
        <v>22.25919918604054</v>
      </c>
      <c r="P38" s="30">
        <v>22.753409589583075</v>
      </c>
      <c r="Q38" s="30">
        <v>16.307179230464694</v>
      </c>
      <c r="R38" s="30">
        <v>16.533173319407826</v>
      </c>
      <c r="S38" s="30">
        <v>21.778266545475159</v>
      </c>
    </row>
    <row r="39" spans="1:19" ht="15" customHeight="1" x14ac:dyDescent="0.2">
      <c r="A39" s="25"/>
      <c r="B39" s="16"/>
      <c r="C39" s="2" t="s">
        <v>1</v>
      </c>
      <c r="D39" s="60">
        <v>-90.187801198406774</v>
      </c>
      <c r="E39" s="61">
        <v>-101.20020956835126</v>
      </c>
      <c r="F39" s="36">
        <v>-90.697264338260737</v>
      </c>
      <c r="G39" s="36">
        <v>-56.270013159269247</v>
      </c>
      <c r="H39" s="36">
        <v>-50.323514136379259</v>
      </c>
      <c r="I39" s="36">
        <v>-90.213433399854807</v>
      </c>
      <c r="J39" s="36">
        <v>-84.351681973090777</v>
      </c>
      <c r="K39" s="36">
        <v>-75.506802153983074</v>
      </c>
      <c r="L39" s="36">
        <v>-118.06652947753884</v>
      </c>
      <c r="M39" s="36"/>
      <c r="N39" s="30">
        <v>-79.839605856523306</v>
      </c>
      <c r="O39" s="30">
        <v>-82.6342691858747</v>
      </c>
      <c r="P39" s="30">
        <v>-99.794991665184085</v>
      </c>
      <c r="Q39" s="30">
        <v>-42.223736635847182</v>
      </c>
      <c r="R39" s="30">
        <v>-51.107520625806735</v>
      </c>
      <c r="S39" s="30">
        <v>-92.102593022131643</v>
      </c>
    </row>
    <row r="40" spans="1:19" ht="15" customHeight="1" x14ac:dyDescent="0.2">
      <c r="A40" s="25"/>
      <c r="B40" s="16" t="s">
        <v>32</v>
      </c>
      <c r="C40" s="2" t="s">
        <v>2</v>
      </c>
      <c r="D40" s="60">
        <v>27.073486095025039</v>
      </c>
      <c r="E40" s="61">
        <v>20.769811112909775</v>
      </c>
      <c r="F40" s="36">
        <v>20.761551739731157</v>
      </c>
      <c r="G40" s="36">
        <v>23.640308028853454</v>
      </c>
      <c r="H40" s="36">
        <v>18.134149495283797</v>
      </c>
      <c r="I40" s="36">
        <v>21.01093743707035</v>
      </c>
      <c r="J40" s="36">
        <v>22.984084143758821</v>
      </c>
      <c r="K40" s="36">
        <v>21.737574675847501</v>
      </c>
      <c r="L40" s="36">
        <v>19.129832304675553</v>
      </c>
      <c r="M40" s="36"/>
      <c r="N40" s="30">
        <v>23.621093921479712</v>
      </c>
      <c r="O40" s="30">
        <v>24.032092570323552</v>
      </c>
      <c r="P40" s="30">
        <v>20.213961996958965</v>
      </c>
      <c r="Q40" s="30">
        <v>22.352317675929161</v>
      </c>
      <c r="R40" s="30">
        <v>20.339676384306735</v>
      </c>
      <c r="S40" s="30">
        <v>21.036073807143389</v>
      </c>
    </row>
    <row r="41" spans="1:19" ht="15" customHeight="1" x14ac:dyDescent="0.2">
      <c r="A41" s="25"/>
      <c r="B41" s="16"/>
      <c r="C41" s="2" t="s">
        <v>1</v>
      </c>
      <c r="D41" s="60">
        <v>-106.17514648630194</v>
      </c>
      <c r="E41" s="61">
        <v>-78.947989136595282</v>
      </c>
      <c r="F41" s="36">
        <v>-91.101583954407161</v>
      </c>
      <c r="G41" s="36">
        <v>-88.049670828180126</v>
      </c>
      <c r="H41" s="36">
        <v>-64.475171133147228</v>
      </c>
      <c r="I41" s="36">
        <v>-93.536085329118634</v>
      </c>
      <c r="J41" s="36">
        <v>-86.420623644518656</v>
      </c>
      <c r="K41" s="36">
        <v>-86.64429870165992</v>
      </c>
      <c r="L41" s="36">
        <v>-85.729613854824947</v>
      </c>
      <c r="M41" s="36"/>
      <c r="N41" s="30">
        <v>-87.131967827326818</v>
      </c>
      <c r="O41" s="30">
        <v>-96.714238654224303</v>
      </c>
      <c r="P41" s="30">
        <v>-87.502429209709206</v>
      </c>
      <c r="Q41" s="30">
        <v>-78.332173680001404</v>
      </c>
      <c r="R41" s="30">
        <v>-75.452235240365468</v>
      </c>
      <c r="S41" s="30">
        <v>-93.696796464039451</v>
      </c>
    </row>
    <row r="42" spans="1:19" ht="15" customHeight="1" x14ac:dyDescent="0.2">
      <c r="A42" s="25"/>
      <c r="B42" s="16" t="s">
        <v>33</v>
      </c>
      <c r="C42" s="2" t="s">
        <v>2</v>
      </c>
      <c r="D42" s="60">
        <v>25.748220793603519</v>
      </c>
      <c r="E42" s="61">
        <v>27.545199547740879</v>
      </c>
      <c r="F42" s="36">
        <v>24.8115205181867</v>
      </c>
      <c r="G42" s="36">
        <v>23.923567515976025</v>
      </c>
      <c r="H42" s="36">
        <v>23.335674636017433</v>
      </c>
      <c r="I42" s="36">
        <v>25.736933659935456</v>
      </c>
      <c r="J42" s="36">
        <v>25.06267563181872</v>
      </c>
      <c r="K42" s="36">
        <v>28.84513344017871</v>
      </c>
      <c r="L42" s="36">
        <v>23.240499922239078</v>
      </c>
      <c r="M42" s="36"/>
      <c r="N42" s="30">
        <v>15.590959257206441</v>
      </c>
      <c r="O42" s="30">
        <v>16.503310746170914</v>
      </c>
      <c r="P42" s="30">
        <v>17.504362608934919</v>
      </c>
      <c r="Q42" s="30">
        <v>16.332173741765093</v>
      </c>
      <c r="R42" s="30">
        <v>19.681549867853757</v>
      </c>
      <c r="S42" s="30">
        <v>13.765843063921327</v>
      </c>
    </row>
    <row r="43" spans="1:19" ht="15" customHeight="1" x14ac:dyDescent="0.2">
      <c r="A43" s="25"/>
      <c r="B43" s="16"/>
      <c r="C43" s="2" t="s">
        <v>1</v>
      </c>
      <c r="D43" s="60">
        <v>-100.93206645485535</v>
      </c>
      <c r="E43" s="61">
        <v>-118.33700529306142</v>
      </c>
      <c r="F43" s="36">
        <v>-116.2362202853238</v>
      </c>
      <c r="G43" s="36">
        <v>-94.055535719264739</v>
      </c>
      <c r="H43" s="36">
        <v>-95.98761692445396</v>
      </c>
      <c r="I43" s="36">
        <v>-124.54254470652879</v>
      </c>
      <c r="J43" s="36">
        <v>-99.375842167064505</v>
      </c>
      <c r="K43" s="36">
        <v>-127.21129547370482</v>
      </c>
      <c r="L43" s="36">
        <v>-109.50394022075251</v>
      </c>
      <c r="M43" s="36"/>
      <c r="N43" s="30">
        <v>-47.465302900952508</v>
      </c>
      <c r="O43" s="30">
        <v>-57.119145610901811</v>
      </c>
      <c r="P43" s="30">
        <v>-70.121637387151594</v>
      </c>
      <c r="Q43" s="30">
        <v>-50.782983696988808</v>
      </c>
      <c r="R43" s="30">
        <v>-73.158697472329877</v>
      </c>
      <c r="S43" s="30">
        <v>-49.918317251633169</v>
      </c>
    </row>
    <row r="44" spans="1:19" ht="15" customHeight="1" x14ac:dyDescent="0.2">
      <c r="A44" s="25"/>
      <c r="B44" s="16" t="s">
        <v>34</v>
      </c>
      <c r="C44" s="2" t="s">
        <v>2</v>
      </c>
      <c r="D44" s="60">
        <v>29.315264065559049</v>
      </c>
      <c r="E44" s="61">
        <v>34.534466543487433</v>
      </c>
      <c r="F44" s="36">
        <v>34.264461613228463</v>
      </c>
      <c r="G44" s="36">
        <v>31.890138967063329</v>
      </c>
      <c r="H44" s="36">
        <v>32.173879799849949</v>
      </c>
      <c r="I44" s="36">
        <v>38.024430533826859</v>
      </c>
      <c r="J44" s="36">
        <v>32.546128604100787</v>
      </c>
      <c r="K44" s="36">
        <v>35.832762326851025</v>
      </c>
      <c r="L44" s="36">
        <v>36.554241873917313</v>
      </c>
      <c r="M44" s="36"/>
      <c r="N44" s="30">
        <v>32.224080833403569</v>
      </c>
      <c r="O44" s="30">
        <v>37.676702006932061</v>
      </c>
      <c r="P44" s="30">
        <v>38.905671669982219</v>
      </c>
      <c r="Q44" s="30">
        <v>49.903485962504362</v>
      </c>
      <c r="R44" s="30">
        <v>37.489068161571758</v>
      </c>
      <c r="S44" s="30">
        <v>42.46836738382089</v>
      </c>
    </row>
    <row r="45" spans="1:19" ht="15" customHeight="1" x14ac:dyDescent="0.2">
      <c r="A45" s="25"/>
      <c r="B45" s="16"/>
      <c r="C45" s="2" t="s">
        <v>1</v>
      </c>
      <c r="D45" s="60">
        <v>-116.47404129735433</v>
      </c>
      <c r="E45" s="61">
        <v>-152.69773507588999</v>
      </c>
      <c r="F45" s="36">
        <v>-167.4235139745297</v>
      </c>
      <c r="G45" s="36">
        <v>-135.84467526575312</v>
      </c>
      <c r="H45" s="36">
        <v>-147.80537339709221</v>
      </c>
      <c r="I45" s="36">
        <v>-199.61678212412514</v>
      </c>
      <c r="J45" s="36">
        <v>-133.36646084172628</v>
      </c>
      <c r="K45" s="36">
        <v>-167.7455979550696</v>
      </c>
      <c r="L45" s="36">
        <v>-185.03297495751116</v>
      </c>
      <c r="M45" s="36"/>
      <c r="N45" s="30">
        <v>-120.52354562207552</v>
      </c>
      <c r="O45" s="30">
        <v>-160.00893549289279</v>
      </c>
      <c r="P45" s="30">
        <v>-184.83372118339369</v>
      </c>
      <c r="Q45" s="30">
        <v>-206.39813794662197</v>
      </c>
      <c r="R45" s="30">
        <v>-167.36674896796194</v>
      </c>
      <c r="S45" s="30">
        <v>-211.89677047195948</v>
      </c>
    </row>
    <row r="46" spans="1:19" ht="15" customHeight="1" x14ac:dyDescent="0.2">
      <c r="A46" s="25"/>
      <c r="B46" s="16" t="s">
        <v>35</v>
      </c>
      <c r="C46" s="2" t="s">
        <v>2</v>
      </c>
      <c r="D46" s="60">
        <v>43.110987182325346</v>
      </c>
      <c r="E46" s="61">
        <v>47.666142738540422</v>
      </c>
      <c r="F46" s="36">
        <v>48.793187626344519</v>
      </c>
      <c r="G46" s="36">
        <v>45.919144553375517</v>
      </c>
      <c r="H46" s="36">
        <v>40.287891747387413</v>
      </c>
      <c r="I46" s="36">
        <v>52.097590528691732</v>
      </c>
      <c r="J46" s="36">
        <v>46.69871559290624</v>
      </c>
      <c r="K46" s="36">
        <v>47.679378741798615</v>
      </c>
      <c r="L46" s="36">
        <v>48.168643415689395</v>
      </c>
      <c r="M46" s="36"/>
      <c r="N46" s="30">
        <v>47.292001204252813</v>
      </c>
      <c r="O46" s="30">
        <v>49.611297548195836</v>
      </c>
      <c r="P46" s="30">
        <v>48.521030019156974</v>
      </c>
      <c r="Q46" s="30">
        <v>54.756140303238659</v>
      </c>
      <c r="R46" s="30">
        <v>51.402100880359797</v>
      </c>
      <c r="S46" s="30">
        <v>56.953129922749618</v>
      </c>
    </row>
    <row r="47" spans="1:19" ht="15" customHeight="1" x14ac:dyDescent="0.2">
      <c r="A47" s="25"/>
      <c r="B47" s="16"/>
      <c r="C47" s="2" t="s">
        <v>1</v>
      </c>
      <c r="D47" s="60">
        <v>-187.8447942321217</v>
      </c>
      <c r="E47" s="61">
        <v>-224.70282177145268</v>
      </c>
      <c r="F47" s="36">
        <v>-254.49709604358162</v>
      </c>
      <c r="G47" s="36">
        <v>-212.72176759998561</v>
      </c>
      <c r="H47" s="36">
        <v>-198.73322386663776</v>
      </c>
      <c r="I47" s="36">
        <v>-289.9159122925721</v>
      </c>
      <c r="J47" s="36">
        <v>-207.33341945549549</v>
      </c>
      <c r="K47" s="36">
        <v>-238.40156695638038</v>
      </c>
      <c r="L47" s="36">
        <v>-258.08320001124019</v>
      </c>
      <c r="M47" s="36"/>
      <c r="N47" s="30">
        <v>-196.10308806856619</v>
      </c>
      <c r="O47" s="30">
        <v>-225.7735652299252</v>
      </c>
      <c r="P47" s="30">
        <v>-244.92295612651549</v>
      </c>
      <c r="Q47" s="30">
        <v>-241.37853037357061</v>
      </c>
      <c r="R47" s="30">
        <v>-248.51687865243821</v>
      </c>
      <c r="S47" s="30">
        <v>-304.84019509211254</v>
      </c>
    </row>
    <row r="48" spans="1:19" ht="15" customHeight="1" x14ac:dyDescent="0.2">
      <c r="A48" s="25"/>
      <c r="B48" s="16" t="s">
        <v>36</v>
      </c>
      <c r="C48" s="2" t="s">
        <v>2</v>
      </c>
      <c r="D48" s="60">
        <v>49.379319624793354</v>
      </c>
      <c r="E48" s="61">
        <v>50.952425793911324</v>
      </c>
      <c r="F48" s="36">
        <v>47.002714160920881</v>
      </c>
      <c r="G48" s="36">
        <v>50.535618878598036</v>
      </c>
      <c r="H48" s="36">
        <v>44.666693136641996</v>
      </c>
      <c r="I48" s="36">
        <v>57.508385006639756</v>
      </c>
      <c r="J48" s="36">
        <v>50.317060175844702</v>
      </c>
      <c r="K48" s="36">
        <v>51.016456829459194</v>
      </c>
      <c r="L48" s="36">
        <v>51.114747902187673</v>
      </c>
      <c r="M48" s="36"/>
      <c r="N48" s="30">
        <v>53.866327543812432</v>
      </c>
      <c r="O48" s="30">
        <v>56.978032982269596</v>
      </c>
      <c r="P48" s="30">
        <v>56.331622646381838</v>
      </c>
      <c r="Q48" s="30">
        <v>57.36200574218504</v>
      </c>
      <c r="R48" s="30">
        <v>55.777794814998096</v>
      </c>
      <c r="S48" s="30">
        <v>61.50146952843938</v>
      </c>
    </row>
    <row r="49" spans="1:19" ht="15" customHeight="1" x14ac:dyDescent="0.2">
      <c r="A49" s="25"/>
      <c r="B49" s="16"/>
      <c r="C49" s="2" t="s">
        <v>1</v>
      </c>
      <c r="D49" s="60">
        <v>-225.38023420163478</v>
      </c>
      <c r="E49" s="61">
        <v>-248.96031483119006</v>
      </c>
      <c r="F49" s="36">
        <v>-251.91948927116349</v>
      </c>
      <c r="G49" s="36">
        <v>-243.81601532693463</v>
      </c>
      <c r="H49" s="36">
        <v>-232.17981368235286</v>
      </c>
      <c r="I49" s="36">
        <v>-332.0894449331131</v>
      </c>
      <c r="J49" s="36">
        <v>-231.6043105758512</v>
      </c>
      <c r="K49" s="36">
        <v>-263.60463594826388</v>
      </c>
      <c r="L49" s="36">
        <v>-283.81186727928639</v>
      </c>
      <c r="M49" s="36"/>
      <c r="N49" s="30">
        <v>-236.71580188769053</v>
      </c>
      <c r="O49" s="30">
        <v>-273.16881241086531</v>
      </c>
      <c r="P49" s="30">
        <v>-299.579479267659</v>
      </c>
      <c r="Q49" s="30">
        <v>-265.88042106405703</v>
      </c>
      <c r="R49" s="30">
        <v>-282.64630791767235</v>
      </c>
      <c r="S49" s="30">
        <v>-342.25870609746499</v>
      </c>
    </row>
    <row r="50" spans="1:19" ht="15" customHeight="1" x14ac:dyDescent="0.2">
      <c r="A50" s="25"/>
      <c r="B50" s="16" t="s">
        <v>37</v>
      </c>
      <c r="C50" s="2" t="s">
        <v>2</v>
      </c>
      <c r="D50" s="60">
        <v>52.634297480491306</v>
      </c>
      <c r="E50" s="61">
        <v>50.856517670135602</v>
      </c>
      <c r="F50" s="30">
        <v>54.35462216731586</v>
      </c>
      <c r="G50" s="30">
        <v>51.372041067713596</v>
      </c>
      <c r="H50" s="30">
        <v>48.079613732369957</v>
      </c>
      <c r="I50" s="30">
        <v>54.477055007225033</v>
      </c>
      <c r="J50" s="30">
        <v>52.69465512914973</v>
      </c>
      <c r="K50" s="30">
        <v>59.153751791898181</v>
      </c>
      <c r="L50" s="30">
        <v>60.385302165207797</v>
      </c>
      <c r="M50" s="30"/>
      <c r="N50" s="30">
        <v>57.835628946377966</v>
      </c>
      <c r="O50" s="30">
        <v>56.561579042422707</v>
      </c>
      <c r="P50" s="30">
        <v>45.96434706425017</v>
      </c>
      <c r="Q50" s="30" t="s">
        <v>67</v>
      </c>
      <c r="R50" s="30">
        <v>54.059689146004914</v>
      </c>
      <c r="S50" s="30" t="s">
        <v>67</v>
      </c>
    </row>
    <row r="51" spans="1:19" ht="15" customHeight="1" x14ac:dyDescent="0.2">
      <c r="A51" s="26"/>
      <c r="B51" s="19"/>
      <c r="C51" s="2" t="s">
        <v>1</v>
      </c>
      <c r="D51" s="60">
        <v>-252.81709622974358</v>
      </c>
      <c r="E51" s="61">
        <v>-260.1207351245634</v>
      </c>
      <c r="F51" s="30">
        <v>-309.18935810093524</v>
      </c>
      <c r="G51" s="30">
        <v>-256.13618313720116</v>
      </c>
      <c r="H51" s="30">
        <v>-261.26926197431175</v>
      </c>
      <c r="I51" s="30">
        <v>-324.78963240852545</v>
      </c>
      <c r="J51" s="30">
        <v>-253.20558553404931</v>
      </c>
      <c r="K51" s="30">
        <v>-320.44825878168632</v>
      </c>
      <c r="L51" s="30">
        <v>-353.56229802776653</v>
      </c>
      <c r="M51" s="30"/>
      <c r="N51" s="30">
        <v>-268.40239457708276</v>
      </c>
      <c r="O51" s="30">
        <v>-283.43601651328908</v>
      </c>
      <c r="P51" s="30">
        <v>-252.10476378848955</v>
      </c>
      <c r="Q51" s="30" t="s">
        <v>67</v>
      </c>
      <c r="R51" s="30">
        <v>-283.9067830093681</v>
      </c>
      <c r="S51" s="30" t="s">
        <v>67</v>
      </c>
    </row>
    <row r="52" spans="1:19" x14ac:dyDescent="0.2">
      <c r="A52" t="s">
        <v>38</v>
      </c>
    </row>
  </sheetData>
  <sheetProtection algorithmName="SHA-512" hashValue="VUrJZ1pYClIib+A+r2a/JrqIMwcjOdbA1KT4G3o8oHIFE6me0eGAO7FObjtcuQKkHJwYRucW/5tLuHYzvRtCVg==" saltValue="CSLqBpZctE0/6X9ry8j4Hg==" spinCount="100000" sheet="1" objects="1" scenarios="1"/>
  <pageMargins left="0.7" right="0.7" top="0.75" bottom="0.75" header="0.3" footer="0.3"/>
  <pageSetup paperSize="9" scale="6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A5FAFE6-2F94-444D-9F67-99D0C33841F7}">
            <xm:f>ISBLANK('/Users/josephineclarys/Library/Containers/com.microsoft.Excel/Data/Documents/K:\R&amp;D\Producten\3  Wervelroosters\WT100S - WT100T - WT500S\[Meting_WT101S_200-494_24schoepen_ExternalSwirl_v01.xlsm]1) Opvolgblad'!#REF!)</xm:f>
            <x14:dxf>
              <fill>
                <patternFill>
                  <bgColor rgb="FFFBAC8D"/>
                </patternFill>
              </fill>
            </x14:dxf>
          </x14:cfRule>
          <xm:sqref>F17:M26</xm:sqref>
        </x14:conditionalFormatting>
        <x14:conditionalFormatting xmlns:xm="http://schemas.microsoft.com/office/excel/2006/main">
          <x14:cfRule type="expression" priority="2" id="{32BA302D-268F-4DD9-978D-070157238CF0}">
            <xm:f>ISBLANK('/Users/josephineclarys/Library/Containers/com.microsoft.Excel/Data/Documents/K:\R&amp;D\Producten\3  Wervelroosters\WT100S - WT100T - WT500S\[Meting_WT101S_200-494_24schoepen_ExternalSwirl_v01.xlsm]1) Opvolgblad'!#REF!)</xm:f>
            <x14:dxf>
              <fill>
                <patternFill>
                  <bgColor rgb="FFFBAC8D"/>
                </patternFill>
              </fill>
            </x14:dxf>
          </x14:cfRule>
          <xm:sqref>O17:O26</xm:sqref>
        </x14:conditionalFormatting>
        <x14:conditionalFormatting xmlns:xm="http://schemas.microsoft.com/office/excel/2006/main">
          <x14:cfRule type="expression" priority="1" id="{E45954F8-408D-4532-AE08-83BA394139F3}">
            <xm:f>ISBLANK('[DP300P DG360 51% 160 + perfokraag.xlsm]1) Opvolgblad'!#REF!)</xm:f>
            <x14:dxf>
              <fill>
                <patternFill>
                  <bgColor rgb="FFFBAC8D"/>
                </patternFill>
              </fill>
            </x14:dxf>
          </x14:cfRule>
          <xm:sqref>R13:R14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29"/>
  <sheetViews>
    <sheetView workbookViewId="0">
      <selection activeCell="J16" sqref="J16"/>
    </sheetView>
  </sheetViews>
  <sheetFormatPr baseColWidth="10" defaultColWidth="9.1640625" defaultRowHeight="12" x14ac:dyDescent="0.15"/>
  <cols>
    <col min="1" max="1" width="9.1640625" style="40"/>
    <col min="2" max="2" width="13.83203125" style="40" bestFit="1" customWidth="1"/>
    <col min="3" max="3" width="13.5" style="40" bestFit="1" customWidth="1"/>
    <col min="4" max="4" width="14.83203125" style="40" bestFit="1" customWidth="1"/>
    <col min="5" max="5" width="13.5" style="40" bestFit="1" customWidth="1"/>
    <col min="6" max="11" width="10.83203125" style="40" bestFit="1" customWidth="1"/>
    <col min="12" max="16384" width="9.1640625" style="38"/>
  </cols>
  <sheetData>
    <row r="1" spans="1:15" x14ac:dyDescent="0.15">
      <c r="A1" s="40" t="s">
        <v>39</v>
      </c>
    </row>
    <row r="2" spans="1:15" x14ac:dyDescent="0.15">
      <c r="A2" s="41" t="str">
        <f>IF(ISBLANK(TechData!C1),"",TechData!C1)</f>
        <v>Type</v>
      </c>
      <c r="B2" s="49" t="str">
        <f>IF(ISBLANK(TechData!D1),"",TechData!D1)</f>
        <v>DG330S</v>
      </c>
      <c r="C2" s="49" t="e">
        <f>IF(ISBLANK(TechData!#REF!),"",TechData!#REF!)</f>
        <v>#REF!</v>
      </c>
      <c r="D2" s="49" t="str">
        <f>IF(ISBLANK(TechData!E1),"",TechData!E1)</f>
        <v>DG330S</v>
      </c>
      <c r="E2" s="49" t="e">
        <f>IF(ISBLANK(TechData!#REF!),"",TechData!#REF!)</f>
        <v>#REF!</v>
      </c>
      <c r="F2" s="49" t="str">
        <f>IF(ISBLANK(TechData!F1),"",TechData!F1)</f>
        <v>DG330S</v>
      </c>
      <c r="G2" s="49" t="e">
        <f>IF(ISBLANK(TechData!#REF!),"",TechData!#REF!)</f>
        <v>#REF!</v>
      </c>
      <c r="H2" s="49" t="str">
        <f>IF(ISBLANK(TechData!N1),"",TechData!N1)</f>
        <v>DG360S</v>
      </c>
      <c r="I2" s="49" t="str">
        <f>IF(ISBLANK(TechData!O1),"",TechData!O1)</f>
        <v>DG360S</v>
      </c>
      <c r="J2" s="49" t="str">
        <f>IF(ISBLANK(TechData!P1),"",TechData!P1)</f>
        <v>DG360S</v>
      </c>
      <c r="K2" s="49" t="str">
        <f>IF(ISBLANK(TechData!Q1),"",TechData!Q1)</f>
        <v>DG360S</v>
      </c>
    </row>
    <row r="3" spans="1:15" x14ac:dyDescent="0.15">
      <c r="A3" s="41" t="str">
        <f>IF(ISBLANK(TechData!C2),"",TechData!C2)</f>
        <v>Size</v>
      </c>
      <c r="B3" s="49">
        <f>IF(ISBLANK(TechData!D2),"",TechData!D2)</f>
        <v>125</v>
      </c>
      <c r="C3" s="49" t="e">
        <f>IF(ISBLANK(TechData!#REF!),"",TechData!#REF!)</f>
        <v>#REF!</v>
      </c>
      <c r="D3" s="49">
        <f>IF(ISBLANK(TechData!E2),"",TechData!E2)</f>
        <v>160</v>
      </c>
      <c r="E3" s="49" t="e">
        <f>IF(ISBLANK(TechData!#REF!),"",TechData!#REF!)</f>
        <v>#REF!</v>
      </c>
      <c r="F3" s="49">
        <f>IF(ISBLANK(TechData!F2),"",TechData!F2)</f>
        <v>200</v>
      </c>
      <c r="G3" s="49" t="e">
        <f>IF(ISBLANK(TechData!#REF!),"",TechData!#REF!)</f>
        <v>#REF!</v>
      </c>
      <c r="H3" s="49">
        <f>IF(ISBLANK(TechData!N2),"",TechData!N2)</f>
        <v>125</v>
      </c>
      <c r="I3" s="49">
        <f>IF(ISBLANK(TechData!O2),"",TechData!O2)</f>
        <v>160</v>
      </c>
      <c r="J3" s="49">
        <f>IF(ISBLANK(TechData!P2),"",TechData!P2)</f>
        <v>200</v>
      </c>
      <c r="K3" s="49">
        <f>IF(ISBLANK(TechData!Q2),"",TechData!Q2)</f>
        <v>125</v>
      </c>
      <c r="O3" s="39"/>
    </row>
    <row r="4" spans="1:15" x14ac:dyDescent="0.15">
      <c r="A4" s="41" t="str">
        <f>IF(ISBLANK(TechData!C3),"",TechData!C3)</f>
        <v>Plenum</v>
      </c>
      <c r="B4" s="49" t="str">
        <f>IF(ISBLANK(TechData!D3),"",TechData!D3)</f>
        <v>DP300P</v>
      </c>
      <c r="C4" s="49" t="e">
        <f>IF(ISBLANK(TechData!#REF!),"",TechData!#REF!)</f>
        <v>#REF!</v>
      </c>
      <c r="D4" s="49" t="str">
        <f>IF(ISBLANK(TechData!E3),"",TechData!E3)</f>
        <v>DP300S</v>
      </c>
      <c r="E4" s="49" t="e">
        <f>IF(ISBLANK(TechData!#REF!),"",TechData!#REF!)</f>
        <v>#REF!</v>
      </c>
      <c r="F4" s="49" t="str">
        <f>IF(ISBLANK(TechData!F3),"",TechData!F3)</f>
        <v>DP300S</v>
      </c>
      <c r="G4" s="49" t="e">
        <f>IF(ISBLANK(TechData!#REF!),"",TechData!#REF!)</f>
        <v>#REF!</v>
      </c>
      <c r="H4" s="49" t="str">
        <f>IF(ISBLANK(TechData!N3),"",TechData!N3)</f>
        <v>DP300S</v>
      </c>
      <c r="I4" s="49" t="str">
        <f>IF(ISBLANK(TechData!O3),"",TechData!O3)</f>
        <v>DP300S</v>
      </c>
      <c r="J4" s="49" t="str">
        <f>IF(ISBLANK(TechData!P3),"",TechData!P3)</f>
        <v>DP300S</v>
      </c>
      <c r="K4" s="49" t="str">
        <f>IF(ISBLANK(TechData!Q3),"",TechData!Q3)</f>
        <v>DP300S</v>
      </c>
    </row>
    <row r="5" spans="1:15" x14ac:dyDescent="0.15">
      <c r="A5" s="41" t="str">
        <f>IF(ISBLANK(TechData!C4),"",TechData!C4)</f>
        <v>ø spigot</v>
      </c>
      <c r="B5" s="49">
        <f>IF(ISBLANK(TechData!D4),"",TechData!D4)</f>
        <v>125</v>
      </c>
      <c r="C5" s="49" t="e">
        <f>IF(ISBLANK(TechData!#REF!),"",TechData!#REF!)</f>
        <v>#REF!</v>
      </c>
      <c r="D5" s="49">
        <f>IF(ISBLANK(TechData!E4),"",TechData!E4)</f>
        <v>160</v>
      </c>
      <c r="E5" s="49" t="e">
        <f>IF(ISBLANK(TechData!#REF!),"",TechData!#REF!)</f>
        <v>#REF!</v>
      </c>
      <c r="F5" s="49">
        <f>IF(ISBLANK(TechData!F4),"",TechData!F4)</f>
        <v>200</v>
      </c>
      <c r="G5" s="49" t="e">
        <f>IF(ISBLANK(TechData!#REF!),"",TechData!#REF!)</f>
        <v>#REF!</v>
      </c>
      <c r="H5" s="49">
        <f>IF(ISBLANK(TechData!N4),"",TechData!N4)</f>
        <v>125</v>
      </c>
      <c r="I5" s="49">
        <f>IF(ISBLANK(TechData!O4),"",TechData!O4)</f>
        <v>160</v>
      </c>
      <c r="J5" s="49">
        <f>IF(ISBLANK(TechData!P4),"",TechData!P4)</f>
        <v>200</v>
      </c>
      <c r="K5" s="49">
        <f>IF(ISBLANK(TechData!Q4),"",TechData!Q4)</f>
        <v>125</v>
      </c>
    </row>
    <row r="6" spans="1:15" x14ac:dyDescent="0.15">
      <c r="A6" s="48" t="str">
        <f>IF(ISBLANK(TechData!C6),"",TechData!C6)</f>
        <v>Ødeflection sticker</v>
      </c>
      <c r="B6" s="49" t="str">
        <f>IF(ISBLANK(TechData!D6),"",TechData!D6)</f>
        <v>/</v>
      </c>
      <c r="C6" s="49" t="e">
        <f>IF(ISBLANK(TechData!#REF!),"",TechData!#REF!)</f>
        <v>#REF!</v>
      </c>
      <c r="D6" s="49" t="str">
        <f>IF(ISBLANK(TechData!E6),"",TechData!E6)</f>
        <v>/</v>
      </c>
      <c r="E6" s="49" t="e">
        <f>IF(ISBLANK(TechData!#REF!),"",TechData!#REF!)</f>
        <v>#REF!</v>
      </c>
      <c r="F6" s="49" t="str">
        <f>IF(ISBLANK(TechData!F6),"",TechData!F6)</f>
        <v>/</v>
      </c>
      <c r="G6" s="49" t="e">
        <f>IF(ISBLANK(TechData!#REF!),"",TechData!#REF!)</f>
        <v>#REF!</v>
      </c>
      <c r="H6" s="49">
        <f>IF(ISBLANK(TechData!N6),"",TechData!N6)</f>
        <v>120</v>
      </c>
      <c r="I6" s="49">
        <f>IF(ISBLANK(TechData!O6),"",TechData!O6)</f>
        <v>155</v>
      </c>
      <c r="J6" s="49">
        <f>IF(ISBLANK(TechData!P6),"",TechData!P6)</f>
        <v>190</v>
      </c>
      <c r="K6" s="49">
        <f>IF(ISBLANK(TechData!Q6),"",TechData!Q6)</f>
        <v>120</v>
      </c>
    </row>
    <row r="7" spans="1:15" ht="15" x14ac:dyDescent="0.2">
      <c r="A7" s="43" t="s">
        <v>2</v>
      </c>
    </row>
    <row r="8" spans="1:15" x14ac:dyDescent="0.15">
      <c r="A8" s="42" t="s">
        <v>40</v>
      </c>
    </row>
    <row r="9" spans="1:15" x14ac:dyDescent="0.15">
      <c r="A9" s="44">
        <v>4</v>
      </c>
      <c r="B9" s="45" t="str">
        <f>IF(ISBLANK(TechData!D17),"",TechData!D17)</f>
        <v/>
      </c>
      <c r="C9" s="45" t="e">
        <f>IF(ISBLANK(TechData!#REF!),"",TechData!#REF!)</f>
        <v>#REF!</v>
      </c>
      <c r="D9" s="45" t="str">
        <f>IF(ISBLANK(TechData!E17),"",TechData!E17)</f>
        <v/>
      </c>
      <c r="E9" s="45" t="e">
        <f>IF(ISBLANK(TechData!#REF!),"",TechData!#REF!)</f>
        <v>#REF!</v>
      </c>
      <c r="F9" s="45" t="str">
        <f>IF(ISBLANK(TechData!F17),"",TechData!F17)</f>
        <v/>
      </c>
      <c r="G9" s="45" t="e">
        <f>IF(ISBLANK(TechData!#REF!),"",TechData!#REF!)</f>
        <v>#REF!</v>
      </c>
      <c r="H9" s="45" t="str">
        <f>IF(ISBLANK(TechData!N17),"",TechData!N17)</f>
        <v/>
      </c>
      <c r="I9" s="45" t="str">
        <f>IF(ISBLANK(TechData!O17),"",TechData!O17)</f>
        <v/>
      </c>
      <c r="J9" s="45" t="str">
        <f>IF(ISBLANK(TechData!P17),"",TechData!P17)</f>
        <v/>
      </c>
      <c r="K9" s="45" t="str">
        <f>IF(ISBLANK(TechData!Q17),"",TechData!Q17)</f>
        <v/>
      </c>
    </row>
    <row r="10" spans="1:15" x14ac:dyDescent="0.15">
      <c r="A10" s="44">
        <v>6</v>
      </c>
      <c r="B10" s="45" t="str">
        <f>IF(ISBLANK(TechData!D19),"",TechData!D19)</f>
        <v/>
      </c>
      <c r="C10" s="45" t="e">
        <f>IF(ISBLANK(TechData!#REF!),"",TechData!#REF!)</f>
        <v>#REF!</v>
      </c>
      <c r="D10" s="45" t="str">
        <f>IF(ISBLANK(TechData!E19),"",TechData!E19)</f>
        <v/>
      </c>
      <c r="E10" s="45" t="e">
        <f>IF(ISBLANK(TechData!#REF!),"",TechData!#REF!)</f>
        <v>#REF!</v>
      </c>
      <c r="F10" s="45" t="str">
        <f>IF(ISBLANK(TechData!F19),"",TechData!F19)</f>
        <v/>
      </c>
      <c r="G10" s="45" t="e">
        <f>IF(ISBLANK(TechData!#REF!),"",TechData!#REF!)</f>
        <v>#REF!</v>
      </c>
      <c r="H10" s="45" t="str">
        <f>IF(ISBLANK(TechData!N19),"",TechData!N19)</f>
        <v/>
      </c>
      <c r="I10" s="45" t="str">
        <f>IF(ISBLANK(TechData!O19),"",TechData!O19)</f>
        <v/>
      </c>
      <c r="J10" s="45" t="str">
        <f>IF(ISBLANK(TechData!P19),"",TechData!P19)</f>
        <v/>
      </c>
      <c r="K10" s="45" t="str">
        <f>IF(ISBLANK(TechData!Q19),"",TechData!Q19)</f>
        <v/>
      </c>
    </row>
    <row r="11" spans="1:15" x14ac:dyDescent="0.15">
      <c r="A11" s="44">
        <v>8</v>
      </c>
      <c r="B11" s="45" t="str">
        <f>IF(ISBLANK(TechData!D21),"",TechData!D21)</f>
        <v/>
      </c>
      <c r="C11" s="45" t="e">
        <f>IF(ISBLANK(TechData!#REF!),"",TechData!#REF!)</f>
        <v>#REF!</v>
      </c>
      <c r="D11" s="45" t="str">
        <f>IF(ISBLANK(TechData!E21),"",TechData!E21)</f>
        <v/>
      </c>
      <c r="E11" s="45" t="e">
        <f>IF(ISBLANK(TechData!#REF!),"",TechData!#REF!)</f>
        <v>#REF!</v>
      </c>
      <c r="F11" s="45" t="str">
        <f>IF(ISBLANK(TechData!F21),"",TechData!F21)</f>
        <v/>
      </c>
      <c r="G11" s="45" t="e">
        <f>IF(ISBLANK(TechData!#REF!),"",TechData!#REF!)</f>
        <v>#REF!</v>
      </c>
      <c r="H11" s="45" t="str">
        <f>IF(ISBLANK(TechData!N21),"",TechData!N21)</f>
        <v/>
      </c>
      <c r="I11" s="45" t="str">
        <f>IF(ISBLANK(TechData!O21),"",TechData!O21)</f>
        <v/>
      </c>
      <c r="J11" s="45" t="str">
        <f>IF(ISBLANK(TechData!P21),"",TechData!P21)</f>
        <v/>
      </c>
      <c r="K11" s="45" t="str">
        <f>IF(ISBLANK(TechData!Q21),"",TechData!Q21)</f>
        <v/>
      </c>
    </row>
    <row r="12" spans="1:15" x14ac:dyDescent="0.15">
      <c r="A12" s="44">
        <v>10</v>
      </c>
      <c r="B12" s="45" t="str">
        <f>IF(ISBLANK(TechData!D23),"",TechData!D23)</f>
        <v/>
      </c>
      <c r="C12" s="45" t="e">
        <f>IF(ISBLANK(TechData!#REF!),"",TechData!#REF!)</f>
        <v>#REF!</v>
      </c>
      <c r="D12" s="45" t="str">
        <f>IF(ISBLANK(TechData!E23),"",TechData!E23)</f>
        <v/>
      </c>
      <c r="E12" s="45" t="e">
        <f>IF(ISBLANK(TechData!#REF!),"",TechData!#REF!)</f>
        <v>#REF!</v>
      </c>
      <c r="F12" s="45" t="str">
        <f>IF(ISBLANK(TechData!F23),"",TechData!F23)</f>
        <v/>
      </c>
      <c r="G12" s="45" t="e">
        <f>IF(ISBLANK(TechData!#REF!),"",TechData!#REF!)</f>
        <v>#REF!</v>
      </c>
      <c r="H12" s="45" t="str">
        <f>IF(ISBLANK(TechData!N23),"",TechData!N23)</f>
        <v/>
      </c>
      <c r="I12" s="45" t="str">
        <f>IF(ISBLANK(TechData!O23),"",TechData!O23)</f>
        <v/>
      </c>
      <c r="J12" s="45" t="str">
        <f>IF(ISBLANK(TechData!P23),"",TechData!P23)</f>
        <v/>
      </c>
      <c r="K12" s="45" t="str">
        <f>IF(ISBLANK(TechData!Q23),"",TechData!Q23)</f>
        <v/>
      </c>
    </row>
    <row r="13" spans="1:15" x14ac:dyDescent="0.15">
      <c r="A13" s="44">
        <v>12</v>
      </c>
      <c r="B13" s="45" t="str">
        <f>IF(ISBLANK(TechData!D25),"",TechData!D25)</f>
        <v/>
      </c>
      <c r="C13" s="45" t="e">
        <f>IF(ISBLANK(TechData!#REF!),"",TechData!#REF!)</f>
        <v>#REF!</v>
      </c>
      <c r="D13" s="45" t="str">
        <f>IF(ISBLANK(TechData!E25),"",TechData!E25)</f>
        <v/>
      </c>
      <c r="E13" s="45" t="e">
        <f>IF(ISBLANK(TechData!#REF!),"",TechData!#REF!)</f>
        <v>#REF!</v>
      </c>
      <c r="F13" s="45" t="str">
        <f>IF(ISBLANK(TechData!F25),"",TechData!F25)</f>
        <v/>
      </c>
      <c r="G13" s="45" t="e">
        <f>IF(ISBLANK(TechData!#REF!),"",TechData!#REF!)</f>
        <v>#REF!</v>
      </c>
      <c r="H13" s="45" t="str">
        <f>IF(ISBLANK(TechData!N25),"",TechData!N25)</f>
        <v/>
      </c>
      <c r="I13" s="45" t="str">
        <f>IF(ISBLANK(TechData!O25),"",TechData!O25)</f>
        <v/>
      </c>
      <c r="J13" s="45" t="str">
        <f>IF(ISBLANK(TechData!P25),"",TechData!P25)</f>
        <v/>
      </c>
      <c r="K13" s="45" t="str">
        <f>IF(ISBLANK(TechData!Q25),"",TechData!Q25)</f>
        <v/>
      </c>
    </row>
    <row r="14" spans="1:15" x14ac:dyDescent="0.15"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5" ht="15" x14ac:dyDescent="0.2">
      <c r="A15" s="43" t="s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5" x14ac:dyDescent="0.15">
      <c r="A16" s="44">
        <v>4</v>
      </c>
      <c r="B16" s="45" t="str">
        <f>IF(ISBLANK(TechData!D18),"",TechData!D18)</f>
        <v/>
      </c>
      <c r="C16" s="45" t="e">
        <f>IF(ISBLANK(TechData!#REF!),"",TechData!#REF!)</f>
        <v>#REF!</v>
      </c>
      <c r="D16" s="45" t="str">
        <f>IF(ISBLANK(TechData!E18),"",TechData!E18)</f>
        <v/>
      </c>
      <c r="E16" s="45" t="e">
        <f>IF(ISBLANK(TechData!#REF!),"",TechData!#REF!)</f>
        <v>#REF!</v>
      </c>
      <c r="F16" s="45" t="str">
        <f>IF(ISBLANK(TechData!F18),"",TechData!F18)</f>
        <v/>
      </c>
      <c r="G16" s="45" t="e">
        <f>IF(ISBLANK(TechData!#REF!),"",TechData!#REF!)</f>
        <v>#REF!</v>
      </c>
      <c r="H16" s="45" t="str">
        <f>IF(ISBLANK(TechData!N18),"",TechData!N18)</f>
        <v/>
      </c>
      <c r="I16" s="45" t="str">
        <f>IF(ISBLANK(TechData!O18),"",TechData!O18)</f>
        <v/>
      </c>
      <c r="J16" s="45" t="str">
        <f>IF(ISBLANK(TechData!P18),"",TechData!P18)</f>
        <v/>
      </c>
      <c r="K16" s="45" t="str">
        <f>IF(ISBLANK(TechData!Q18),"",TechData!Q18)</f>
        <v/>
      </c>
    </row>
    <row r="17" spans="1:11" x14ac:dyDescent="0.15">
      <c r="A17" s="44">
        <v>6</v>
      </c>
      <c r="B17" s="45" t="str">
        <f>IF(ISBLANK(TechData!D20),"",TechData!D20)</f>
        <v/>
      </c>
      <c r="C17" s="45" t="e">
        <f>IF(ISBLANK(TechData!#REF!),"",TechData!#REF!)</f>
        <v>#REF!</v>
      </c>
      <c r="D17" s="45" t="str">
        <f>IF(ISBLANK(TechData!E20),"",TechData!E20)</f>
        <v/>
      </c>
      <c r="E17" s="45" t="e">
        <f>IF(ISBLANK(TechData!#REF!),"",TechData!#REF!)</f>
        <v>#REF!</v>
      </c>
      <c r="F17" s="45" t="str">
        <f>IF(ISBLANK(TechData!F20),"",TechData!F20)</f>
        <v/>
      </c>
      <c r="G17" s="45" t="e">
        <f>IF(ISBLANK(TechData!#REF!),"",TechData!#REF!)</f>
        <v>#REF!</v>
      </c>
      <c r="H17" s="45" t="str">
        <f>IF(ISBLANK(TechData!N20),"",TechData!N20)</f>
        <v/>
      </c>
      <c r="I17" s="45" t="str">
        <f>IF(ISBLANK(TechData!O20),"",TechData!O20)</f>
        <v/>
      </c>
      <c r="J17" s="45" t="str">
        <f>IF(ISBLANK(TechData!P20),"",TechData!P20)</f>
        <v/>
      </c>
      <c r="K17" s="45" t="str">
        <f>IF(ISBLANK(TechData!Q20),"",TechData!Q20)</f>
        <v/>
      </c>
    </row>
    <row r="18" spans="1:11" x14ac:dyDescent="0.15">
      <c r="A18" s="44">
        <v>8</v>
      </c>
      <c r="B18" s="45" t="str">
        <f>IF(ISBLANK(TechData!D22),"",TechData!D22)</f>
        <v/>
      </c>
      <c r="C18" s="45" t="e">
        <f>IF(ISBLANK(TechData!#REF!),"",TechData!#REF!)</f>
        <v>#REF!</v>
      </c>
      <c r="D18" s="45" t="str">
        <f>IF(ISBLANK(TechData!E22),"",TechData!E22)</f>
        <v/>
      </c>
      <c r="E18" s="45" t="e">
        <f>IF(ISBLANK(TechData!#REF!),"",TechData!#REF!)</f>
        <v>#REF!</v>
      </c>
      <c r="F18" s="45" t="str">
        <f>IF(ISBLANK(TechData!F22),"",TechData!F22)</f>
        <v/>
      </c>
      <c r="G18" s="45" t="e">
        <f>IF(ISBLANK(TechData!#REF!),"",TechData!#REF!)</f>
        <v>#REF!</v>
      </c>
      <c r="H18" s="45" t="str">
        <f>IF(ISBLANK(TechData!N22),"",TechData!N22)</f>
        <v/>
      </c>
      <c r="I18" s="45" t="str">
        <f>IF(ISBLANK(TechData!O22),"",TechData!O22)</f>
        <v/>
      </c>
      <c r="J18" s="45" t="str">
        <f>IF(ISBLANK(TechData!P22),"",TechData!P22)</f>
        <v/>
      </c>
      <c r="K18" s="45" t="str">
        <f>IF(ISBLANK(TechData!Q22),"",TechData!Q22)</f>
        <v/>
      </c>
    </row>
    <row r="19" spans="1:11" x14ac:dyDescent="0.15">
      <c r="A19" s="44">
        <v>10</v>
      </c>
      <c r="B19" s="45" t="str">
        <f>IF(ISBLANK(TechData!D24),"",TechData!D24)</f>
        <v/>
      </c>
      <c r="C19" s="45" t="e">
        <f>IF(ISBLANK(TechData!#REF!),"",TechData!#REF!)</f>
        <v>#REF!</v>
      </c>
      <c r="D19" s="45" t="str">
        <f>IF(ISBLANK(TechData!E24),"",TechData!E24)</f>
        <v/>
      </c>
      <c r="E19" s="45" t="e">
        <f>IF(ISBLANK(TechData!#REF!),"",TechData!#REF!)</f>
        <v>#REF!</v>
      </c>
      <c r="F19" s="45" t="str">
        <f>IF(ISBLANK(TechData!F24),"",TechData!F24)</f>
        <v/>
      </c>
      <c r="G19" s="45" t="e">
        <f>IF(ISBLANK(TechData!#REF!),"",TechData!#REF!)</f>
        <v>#REF!</v>
      </c>
      <c r="H19" s="45" t="str">
        <f>IF(ISBLANK(TechData!N24),"",TechData!N24)</f>
        <v/>
      </c>
      <c r="I19" s="45" t="str">
        <f>IF(ISBLANK(TechData!O24),"",TechData!O24)</f>
        <v/>
      </c>
      <c r="J19" s="45" t="str">
        <f>IF(ISBLANK(TechData!P24),"",TechData!P24)</f>
        <v/>
      </c>
      <c r="K19" s="45" t="str">
        <f>IF(ISBLANK(TechData!Q24),"",TechData!Q24)</f>
        <v/>
      </c>
    </row>
    <row r="20" spans="1:11" x14ac:dyDescent="0.15">
      <c r="A20" s="44">
        <v>12</v>
      </c>
      <c r="B20" s="45" t="str">
        <f>IF(ISBLANK(TechData!D26),"",TechData!D26)</f>
        <v/>
      </c>
      <c r="C20" s="45" t="e">
        <f>IF(ISBLANK(TechData!#REF!),"",TechData!#REF!)</f>
        <v>#REF!</v>
      </c>
      <c r="D20" s="45" t="str">
        <f>IF(ISBLANK(TechData!E26),"",TechData!E26)</f>
        <v/>
      </c>
      <c r="E20" s="45" t="e">
        <f>IF(ISBLANK(TechData!#REF!),"",TechData!#REF!)</f>
        <v>#REF!</v>
      </c>
      <c r="F20" s="45" t="str">
        <f>IF(ISBLANK(TechData!F26),"",TechData!F26)</f>
        <v/>
      </c>
      <c r="G20" s="45" t="e">
        <f>IF(ISBLANK(TechData!#REF!),"",TechData!#REF!)</f>
        <v>#REF!</v>
      </c>
      <c r="H20" s="45" t="str">
        <f>IF(ISBLANK(TechData!N26),"",TechData!N26)</f>
        <v/>
      </c>
      <c r="I20" s="45" t="str">
        <f>IF(ISBLANK(TechData!O26),"",TechData!O26)</f>
        <v/>
      </c>
      <c r="J20" s="45" t="str">
        <f>IF(ISBLANK(TechData!P26),"",TechData!P26)</f>
        <v/>
      </c>
      <c r="K20" s="45" t="str">
        <f>IF(ISBLANK(TechData!Q26),"",TechData!Q26)</f>
        <v/>
      </c>
    </row>
    <row r="22" spans="1:11" x14ac:dyDescent="0.15">
      <c r="A22" s="47" t="s">
        <v>41</v>
      </c>
    </row>
    <row r="23" spans="1:11" x14ac:dyDescent="0.15">
      <c r="A23" s="44">
        <f>ABS(SelectionData!$C$5-SelectionData!$C$4)</f>
        <v>6</v>
      </c>
    </row>
    <row r="24" spans="1:11" x14ac:dyDescent="0.15">
      <c r="A24" s="44" t="s">
        <v>47</v>
      </c>
      <c r="B24" s="44" t="str">
        <f t="shared" ref="B24" ca="1" si="0">IF(B9="","",IF($A$23&lt;4,4,IF($A$23&gt;12,10,OFFSET($A$9,MATCH($A$23,$A$9:$A$13)-1,0))))</f>
        <v/>
      </c>
      <c r="C24" s="44" t="e">
        <f t="shared" ref="C24:D24" ca="1" si="1">IF(C9="","",IF($A$23&lt;4,4,IF($A$23&gt;12,10,OFFSET($A$9,MATCH($A$23,$A$9:$A$13)-1,0))))</f>
        <v>#REF!</v>
      </c>
      <c r="D24" s="44" t="str">
        <f t="shared" ca="1" si="1"/>
        <v/>
      </c>
      <c r="E24" s="44" t="e">
        <f t="shared" ref="E24:K24" ca="1" si="2">IF(E9="","",IF($A$23&lt;4,4,IF($A$23&gt;12,10,OFFSET($A$9,MATCH($A$23,$A$9:$A$13)-1,0))))</f>
        <v>#REF!</v>
      </c>
      <c r="F24" s="44" t="str">
        <f t="shared" ca="1" si="2"/>
        <v/>
      </c>
      <c r="G24" s="44" t="e">
        <f t="shared" ca="1" si="2"/>
        <v>#REF!</v>
      </c>
      <c r="H24" s="44" t="str">
        <f t="shared" ca="1" si="2"/>
        <v/>
      </c>
      <c r="I24" s="44" t="str">
        <f t="shared" ca="1" si="2"/>
        <v/>
      </c>
      <c r="J24" s="44" t="str">
        <f t="shared" ca="1" si="2"/>
        <v/>
      </c>
      <c r="K24" s="44" t="str">
        <f t="shared" ca="1" si="2"/>
        <v/>
      </c>
    </row>
    <row r="25" spans="1:11" x14ac:dyDescent="0.15">
      <c r="A25" s="44" t="s">
        <v>46</v>
      </c>
      <c r="B25" s="44" t="str">
        <f t="shared" ref="B25" ca="1" si="3">IF(B9="","",IF($A$23&lt;4,6,IF($A$23&gt;12,12,OFFSET($A$9,MATCH($A$23,$A$9:$A$13),0))))</f>
        <v/>
      </c>
      <c r="C25" s="44" t="e">
        <f t="shared" ref="C25:D25" ca="1" si="4">IF(C9="","",IF($A$23&lt;4,6,IF($A$23&gt;12,12,OFFSET($A$9,MATCH($A$23,$A$9:$A$13),0))))</f>
        <v>#REF!</v>
      </c>
      <c r="D25" s="44" t="str">
        <f t="shared" ca="1" si="4"/>
        <v/>
      </c>
      <c r="E25" s="44" t="e">
        <f t="shared" ref="E25:K25" ca="1" si="5">IF(E9="","",IF($A$23&lt;4,6,IF($A$23&gt;12,12,OFFSET($A$9,MATCH($A$23,$A$9:$A$13),0))))</f>
        <v>#REF!</v>
      </c>
      <c r="F25" s="44" t="str">
        <f t="shared" ca="1" si="5"/>
        <v/>
      </c>
      <c r="G25" s="44" t="e">
        <f t="shared" ca="1" si="5"/>
        <v>#REF!</v>
      </c>
      <c r="H25" s="44" t="str">
        <f t="shared" ca="1" si="5"/>
        <v/>
      </c>
      <c r="I25" s="44" t="str">
        <f t="shared" ca="1" si="5"/>
        <v/>
      </c>
      <c r="J25" s="44" t="str">
        <f t="shared" ca="1" si="5"/>
        <v/>
      </c>
      <c r="K25" s="44" t="str">
        <f t="shared" ca="1" si="5"/>
        <v/>
      </c>
    </row>
    <row r="26" spans="1:11" x14ac:dyDescent="0.15">
      <c r="A26" s="44" t="s">
        <v>42</v>
      </c>
      <c r="B26" s="44" t="str">
        <f t="shared" ref="B26" ca="1" si="6">IF(B9="","",IF($A$23&lt;4,B9,IF($A$23&gt;12,B12,OFFSET(B$9,MATCH($A$23,$A$9:$A$13)-1,0))))</f>
        <v/>
      </c>
      <c r="C26" s="44" t="e">
        <f t="shared" ref="C26:D26" ca="1" si="7">IF(C9="","",IF($A$23&lt;4,C9,IF($A$23&gt;12,C12,OFFSET(C$9,MATCH($A$23,$A$9:$A$13)-1,0))))</f>
        <v>#REF!</v>
      </c>
      <c r="D26" s="44" t="str">
        <f t="shared" ca="1" si="7"/>
        <v/>
      </c>
      <c r="E26" s="44" t="e">
        <f t="shared" ref="E26:K26" ca="1" si="8">IF(E9="","",IF($A$23&lt;4,E9,IF($A$23&gt;12,E12,OFFSET(E$9,MATCH($A$23,$A$9:$A$13)-1,0))))</f>
        <v>#REF!</v>
      </c>
      <c r="F26" s="44" t="str">
        <f t="shared" ca="1" si="8"/>
        <v/>
      </c>
      <c r="G26" s="44" t="e">
        <f t="shared" ca="1" si="8"/>
        <v>#REF!</v>
      </c>
      <c r="H26" s="44" t="str">
        <f t="shared" ca="1" si="8"/>
        <v/>
      </c>
      <c r="I26" s="44" t="str">
        <f t="shared" ca="1" si="8"/>
        <v/>
      </c>
      <c r="J26" s="44" t="str">
        <f t="shared" ca="1" si="8"/>
        <v/>
      </c>
      <c r="K26" s="44" t="str">
        <f t="shared" ca="1" si="8"/>
        <v/>
      </c>
    </row>
    <row r="27" spans="1:11" x14ac:dyDescent="0.15">
      <c r="A27" s="44" t="s">
        <v>43</v>
      </c>
      <c r="B27" s="44" t="str">
        <f t="shared" ref="B27" ca="1" si="9">IF(B9="","",IF($A$23&lt;4,B10,IF($A$23&gt;12,B13,OFFSET(B$9,MATCH($A$23,$A$9:$A$13),0))))</f>
        <v/>
      </c>
      <c r="C27" s="44" t="e">
        <f t="shared" ref="C27:D27" ca="1" si="10">IF(C9="","",IF($A$23&lt;4,C10,IF($A$23&gt;12,C13,OFFSET(C$9,MATCH($A$23,$A$9:$A$13),0))))</f>
        <v>#REF!</v>
      </c>
      <c r="D27" s="44" t="str">
        <f t="shared" ca="1" si="10"/>
        <v/>
      </c>
      <c r="E27" s="44" t="e">
        <f t="shared" ref="E27:K27" ca="1" si="11">IF(E9="","",IF($A$23&lt;4,E10,IF($A$23&gt;12,E13,OFFSET(E$9,MATCH($A$23,$A$9:$A$13),0))))</f>
        <v>#REF!</v>
      </c>
      <c r="F27" s="44" t="str">
        <f t="shared" ca="1" si="11"/>
        <v/>
      </c>
      <c r="G27" s="44" t="e">
        <f t="shared" ca="1" si="11"/>
        <v>#REF!</v>
      </c>
      <c r="H27" s="44" t="str">
        <f t="shared" ca="1" si="11"/>
        <v/>
      </c>
      <c r="I27" s="44" t="str">
        <f t="shared" ca="1" si="11"/>
        <v/>
      </c>
      <c r="J27" s="44" t="str">
        <f t="shared" ca="1" si="11"/>
        <v/>
      </c>
      <c r="K27" s="44" t="str">
        <f t="shared" ca="1" si="11"/>
        <v/>
      </c>
    </row>
    <row r="28" spans="1:11" x14ac:dyDescent="0.15">
      <c r="A28" s="44" t="s">
        <v>44</v>
      </c>
      <c r="B28" s="44" t="str">
        <f t="shared" ref="B28" ca="1" si="12">IF(B16="","",IF($A$23&lt;4,B16,IF($A$23&gt;12,B19,OFFSET(B$16,MATCH($A$23,$A$16:$A$20)-1,0))))</f>
        <v/>
      </c>
      <c r="C28" s="44" t="e">
        <f t="shared" ref="C28:D28" ca="1" si="13">IF(C16="","",IF($A$23&lt;4,C16,IF($A$23&gt;12,C19,OFFSET(C$16,MATCH($A$23,$A$16:$A$20)-1,0))))</f>
        <v>#REF!</v>
      </c>
      <c r="D28" s="44" t="str">
        <f t="shared" ca="1" si="13"/>
        <v/>
      </c>
      <c r="E28" s="44" t="e">
        <f t="shared" ref="E28:K28" ca="1" si="14">IF(E16="","",IF($A$23&lt;4,E16,IF($A$23&gt;12,E19,OFFSET(E$16,MATCH($A$23,$A$16:$A$20)-1,0))))</f>
        <v>#REF!</v>
      </c>
      <c r="F28" s="44" t="str">
        <f t="shared" ca="1" si="14"/>
        <v/>
      </c>
      <c r="G28" s="44" t="e">
        <f t="shared" ca="1" si="14"/>
        <v>#REF!</v>
      </c>
      <c r="H28" s="44" t="str">
        <f t="shared" ca="1" si="14"/>
        <v/>
      </c>
      <c r="I28" s="44" t="str">
        <f t="shared" ca="1" si="14"/>
        <v/>
      </c>
      <c r="J28" s="44" t="str">
        <f t="shared" ca="1" si="14"/>
        <v/>
      </c>
      <c r="K28" s="44" t="str">
        <f t="shared" ca="1" si="14"/>
        <v/>
      </c>
    </row>
    <row r="29" spans="1:11" x14ac:dyDescent="0.15">
      <c r="A29" s="44" t="s">
        <v>45</v>
      </c>
      <c r="B29" s="44" t="str">
        <f t="shared" ref="B29" ca="1" si="15">IF(B16="","",IF($A$23&lt;4,B17,IF($A$23&gt;12,B20,OFFSET(B$16,MATCH($A$23,$A$16:$A$20),0))))</f>
        <v/>
      </c>
      <c r="C29" s="44" t="e">
        <f t="shared" ref="C29:D29" ca="1" si="16">IF(C16="","",IF($A$23&lt;4,C17,IF($A$23&gt;12,C20,OFFSET(C$16,MATCH($A$23,$A$16:$A$20),0))))</f>
        <v>#REF!</v>
      </c>
      <c r="D29" s="44" t="str">
        <f t="shared" ca="1" si="16"/>
        <v/>
      </c>
      <c r="E29" s="44" t="e">
        <f t="shared" ref="E29:K29" ca="1" si="17">IF(E16="","",IF($A$23&lt;4,E17,IF($A$23&gt;12,E20,OFFSET(E$16,MATCH($A$23,$A$16:$A$20),0))))</f>
        <v>#REF!</v>
      </c>
      <c r="F29" s="44" t="str">
        <f t="shared" ca="1" si="17"/>
        <v/>
      </c>
      <c r="G29" s="44" t="e">
        <f t="shared" ca="1" si="17"/>
        <v>#REF!</v>
      </c>
      <c r="H29" s="44" t="str">
        <f t="shared" ca="1" si="17"/>
        <v/>
      </c>
      <c r="I29" s="44" t="str">
        <f t="shared" ca="1" si="17"/>
        <v/>
      </c>
      <c r="J29" s="44" t="str">
        <f t="shared" ca="1" si="17"/>
        <v/>
      </c>
      <c r="K29" s="44" t="str">
        <f t="shared" ca="1" si="17"/>
        <v/>
      </c>
    </row>
  </sheetData>
  <sheetProtection algorithmName="SHA-512" hashValue="1CEIH1NJ4EDgw3ja7sAEApIddClSSJh7/33ffzP2SukbMcfgH7cMLBMQRGolOQiOlsWI/80OurtcxiU/FKJvbg==" saltValue="yCwPGB+LDgZJGFO9PyiAf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CD48654B54554390186499E0651E86" ma:contentTypeVersion="8" ma:contentTypeDescription="Een nieuw document maken." ma:contentTypeScope="" ma:versionID="45b602f2705c1a416cc262b147f96ec7">
  <xsd:schema xmlns:xsd="http://www.w3.org/2001/XMLSchema" xmlns:xs="http://www.w3.org/2001/XMLSchema" xmlns:p="http://schemas.microsoft.com/office/2006/metadata/properties" xmlns:ns2="c7f60283-def7-45c8-be52-19224b596703" targetNamespace="http://schemas.microsoft.com/office/2006/metadata/properties" ma:root="true" ma:fieldsID="c12bca7787001d1be61a56309aff8e74" ns2:_="">
    <xsd:import namespace="c7f60283-def7-45c8-be52-19224b5967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60283-def7-45c8-be52-19224b5967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1E9BB7-AA61-4890-8E81-6FF0159267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F68AC8-17A9-47C6-AE39-C48A4212C8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f60283-def7-45c8-be52-19224b5967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F6D576-3DD9-411F-B148-1E6ABE1BCE0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SelectionData</vt:lpstr>
      <vt:lpstr>units</vt:lpstr>
      <vt:lpstr>TechData</vt:lpstr>
      <vt:lpstr>IntermediateCalcul</vt:lpstr>
      <vt:lpstr>units</vt:lpstr>
    </vt:vector>
  </TitlesOfParts>
  <Company>Grada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Microsoft Office User</cp:lastModifiedBy>
  <cp:lastPrinted>2021-05-31T06:26:29Z</cp:lastPrinted>
  <dcterms:created xsi:type="dcterms:W3CDTF">2015-05-07T08:41:20Z</dcterms:created>
  <dcterms:modified xsi:type="dcterms:W3CDTF">2022-02-17T09:07:07Z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0x010100F4CD48654B54554390186499E0651E86</vt:lpwstr>
  </property>
</Properties>
</file>