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eleKe\Grada International NV\Grada Product Fiches - Documenten\02. Producten\05. Wervelroosters\WR400\05. Selection Tools\"/>
    </mc:Choice>
  </mc:AlternateContent>
  <bookViews>
    <workbookView xWindow="0" yWindow="0" windowWidth="24000" windowHeight="9735"/>
  </bookViews>
  <sheets>
    <sheet name="SelectionData" sheetId="2" r:id="rId1"/>
    <sheet name="units" sheetId="4" state="hidden" r:id="rId2"/>
    <sheet name="TechData" sheetId="1" state="hidden" r:id="rId3"/>
    <sheet name="IntermediateCalcul" sheetId="3" state="hidden" r:id="rId4"/>
  </sheets>
  <definedNames>
    <definedName name="units">units!$A$1:$A$2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C9" i="2"/>
  <c r="C21" i="2" s="1"/>
  <c r="D9" i="2"/>
  <c r="C10" i="2"/>
  <c r="D10" i="2"/>
  <c r="C11" i="2"/>
  <c r="D11" i="2"/>
  <c r="C12" i="2"/>
  <c r="D12" i="2"/>
  <c r="C13" i="2"/>
  <c r="D13" i="2"/>
  <c r="C14" i="2"/>
  <c r="C15" i="2"/>
  <c r="D15" i="2"/>
  <c r="D22" i="2"/>
  <c r="D18" i="2" l="1"/>
  <c r="D17" i="2"/>
  <c r="C16" i="2"/>
  <c r="C18" i="2"/>
  <c r="C17" i="2"/>
  <c r="D16" i="2"/>
  <c r="D21" i="2"/>
  <c r="D32" i="2" s="1"/>
  <c r="D20" i="2"/>
  <c r="C22" i="2"/>
  <c r="C20" i="2"/>
  <c r="E9" i="2"/>
  <c r="E17" i="2" s="1"/>
  <c r="F9" i="2"/>
  <c r="F17" i="2" s="1"/>
  <c r="E10" i="2"/>
  <c r="F10" i="2"/>
  <c r="E11" i="2"/>
  <c r="F11" i="2"/>
  <c r="E12" i="2"/>
  <c r="F12" i="2"/>
  <c r="E13" i="2"/>
  <c r="F13" i="2"/>
  <c r="D27" i="2" l="1"/>
  <c r="D29" i="2"/>
  <c r="D30" i="2"/>
  <c r="D28" i="2"/>
  <c r="D31" i="2"/>
  <c r="D26" i="2"/>
  <c r="B6" i="2"/>
  <c r="B21" i="2" s="1"/>
  <c r="B22" i="2" l="1"/>
  <c r="E14" i="2" l="1"/>
  <c r="F14" i="2"/>
  <c r="E15" i="2"/>
  <c r="F15" i="2"/>
  <c r="A23" i="3" l="1"/>
  <c r="C19" i="3"/>
  <c r="D19" i="3"/>
  <c r="E19" i="3"/>
  <c r="F19" i="3"/>
  <c r="G19" i="3"/>
  <c r="H19" i="3"/>
  <c r="I19" i="3"/>
  <c r="J19" i="3"/>
  <c r="K19" i="3"/>
  <c r="B19" i="3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C18" i="3"/>
  <c r="D18" i="3"/>
  <c r="E18" i="3"/>
  <c r="F18" i="3"/>
  <c r="G18" i="3"/>
  <c r="H18" i="3"/>
  <c r="I18" i="3"/>
  <c r="J18" i="3"/>
  <c r="K18" i="3"/>
  <c r="C20" i="3"/>
  <c r="D20" i="3"/>
  <c r="E20" i="3"/>
  <c r="F20" i="3"/>
  <c r="G20" i="3"/>
  <c r="H20" i="3"/>
  <c r="I20" i="3"/>
  <c r="J20" i="3"/>
  <c r="K20" i="3"/>
  <c r="B20" i="3"/>
  <c r="B18" i="3"/>
  <c r="B17" i="3"/>
  <c r="B16" i="3"/>
  <c r="C9" i="3"/>
  <c r="C19" i="2" s="1"/>
  <c r="D9" i="3"/>
  <c r="D19" i="2" s="1"/>
  <c r="E9" i="3"/>
  <c r="F9" i="3"/>
  <c r="G9" i="3"/>
  <c r="H9" i="3"/>
  <c r="I9" i="3"/>
  <c r="J9" i="3"/>
  <c r="K9" i="3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I12" i="3"/>
  <c r="J12" i="3"/>
  <c r="K12" i="3"/>
  <c r="C13" i="3"/>
  <c r="D13" i="3"/>
  <c r="E13" i="3"/>
  <c r="F13" i="3"/>
  <c r="G13" i="3"/>
  <c r="H13" i="3"/>
  <c r="I13" i="3"/>
  <c r="J13" i="3"/>
  <c r="K13" i="3"/>
  <c r="B13" i="3"/>
  <c r="B12" i="3"/>
  <c r="B11" i="3"/>
  <c r="B10" i="3"/>
  <c r="B9" i="3"/>
  <c r="B2" i="3"/>
  <c r="C2" i="3"/>
  <c r="D2" i="3"/>
  <c r="E2" i="3"/>
  <c r="F2" i="3"/>
  <c r="G2" i="3"/>
  <c r="H2" i="3"/>
  <c r="I2" i="3"/>
  <c r="J2" i="3"/>
  <c r="K2" i="3"/>
  <c r="B3" i="3"/>
  <c r="C3" i="3"/>
  <c r="D3" i="3"/>
  <c r="E3" i="3"/>
  <c r="F3" i="3"/>
  <c r="G3" i="3"/>
  <c r="H3" i="3"/>
  <c r="I3" i="3"/>
  <c r="J3" i="3"/>
  <c r="K3" i="3"/>
  <c r="B4" i="3"/>
  <c r="C4" i="3"/>
  <c r="D4" i="3"/>
  <c r="E4" i="3"/>
  <c r="F4" i="3"/>
  <c r="G4" i="3"/>
  <c r="H4" i="3"/>
  <c r="I4" i="3"/>
  <c r="J4" i="3"/>
  <c r="K4" i="3"/>
  <c r="B5" i="3"/>
  <c r="C5" i="3"/>
  <c r="D5" i="3"/>
  <c r="E5" i="3"/>
  <c r="F5" i="3"/>
  <c r="G5" i="3"/>
  <c r="H5" i="3"/>
  <c r="I5" i="3"/>
  <c r="J5" i="3"/>
  <c r="K5" i="3"/>
  <c r="B6" i="3"/>
  <c r="C6" i="3"/>
  <c r="D6" i="3"/>
  <c r="E6" i="3"/>
  <c r="F6" i="3"/>
  <c r="G6" i="3"/>
  <c r="H6" i="3"/>
  <c r="I6" i="3"/>
  <c r="J6" i="3"/>
  <c r="K6" i="3"/>
  <c r="A3" i="3"/>
  <c r="A4" i="3"/>
  <c r="A5" i="3"/>
  <c r="A6" i="3"/>
  <c r="A2" i="3"/>
  <c r="F21" i="2" l="1"/>
  <c r="F22" i="2"/>
  <c r="E22" i="2"/>
  <c r="E21" i="2"/>
  <c r="K25" i="3"/>
  <c r="K24" i="3"/>
  <c r="K27" i="3"/>
  <c r="K26" i="3"/>
  <c r="G25" i="3"/>
  <c r="G24" i="3"/>
  <c r="G27" i="3"/>
  <c r="G26" i="3"/>
  <c r="C27" i="3"/>
  <c r="C26" i="3"/>
  <c r="C25" i="3"/>
  <c r="C24" i="3"/>
  <c r="K28" i="3"/>
  <c r="K29" i="3"/>
  <c r="G28" i="3"/>
  <c r="G29" i="3"/>
  <c r="C28" i="3"/>
  <c r="C29" i="3"/>
  <c r="J24" i="3"/>
  <c r="J27" i="3"/>
  <c r="J26" i="3"/>
  <c r="J25" i="3"/>
  <c r="F24" i="3"/>
  <c r="F27" i="3"/>
  <c r="F26" i="3"/>
  <c r="F25" i="3"/>
  <c r="B29" i="3"/>
  <c r="B28" i="3"/>
  <c r="J28" i="3"/>
  <c r="J29" i="3"/>
  <c r="F28" i="3"/>
  <c r="F29" i="3"/>
  <c r="I27" i="3"/>
  <c r="I26" i="3"/>
  <c r="I25" i="3"/>
  <c r="I24" i="3"/>
  <c r="I28" i="3"/>
  <c r="I29" i="3"/>
  <c r="B27" i="3"/>
  <c r="B24" i="3"/>
  <c r="B25" i="3"/>
  <c r="B26" i="3"/>
  <c r="H27" i="3"/>
  <c r="H26" i="3"/>
  <c r="H25" i="3"/>
  <c r="H24" i="3"/>
  <c r="D27" i="3"/>
  <c r="D26" i="3"/>
  <c r="D25" i="3"/>
  <c r="D24" i="3"/>
  <c r="H28" i="3"/>
  <c r="H29" i="3"/>
  <c r="D28" i="3"/>
  <c r="D29" i="3"/>
  <c r="E29" i="3"/>
  <c r="E26" i="3"/>
  <c r="E24" i="3"/>
  <c r="E27" i="3"/>
  <c r="E28" i="3"/>
  <c r="E25" i="3"/>
  <c r="E18" i="2"/>
  <c r="F18" i="2"/>
  <c r="F20" i="2"/>
  <c r="F16" i="2"/>
  <c r="E16" i="2"/>
  <c r="E20" i="2"/>
  <c r="C26" i="2" l="1"/>
  <c r="E19" i="2"/>
  <c r="F26" i="2"/>
  <c r="E30" i="2"/>
  <c r="C31" i="2"/>
  <c r="F31" i="2"/>
  <c r="F29" i="2"/>
  <c r="C29" i="2"/>
  <c r="C27" i="2"/>
  <c r="E28" i="2"/>
  <c r="E26" i="2"/>
  <c r="F27" i="2"/>
  <c r="F32" i="2"/>
  <c r="C32" i="2"/>
  <c r="C30" i="2"/>
  <c r="E31" i="2"/>
  <c r="E29" i="2"/>
  <c r="F30" i="2"/>
  <c r="F28" i="2"/>
  <c r="C28" i="2"/>
  <c r="E27" i="2"/>
  <c r="E32" i="2"/>
  <c r="F19" i="2"/>
</calcChain>
</file>

<file path=xl/sharedStrings.xml><?xml version="1.0" encoding="utf-8"?>
<sst xmlns="http://schemas.openxmlformats.org/spreadsheetml/2006/main" count="190" uniqueCount="72">
  <si>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</si>
  <si>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</si>
  <si>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</si>
  <si>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</si>
  <si>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</si>
  <si>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</si>
  <si>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</si>
  <si>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</si>
  <si>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</si>
  <si>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</si>
  <si>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</si>
  <si>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Selection Table</t>
  </si>
  <si>
    <t>[m³/h]</t>
  </si>
  <si>
    <t>[m/s]</t>
  </si>
  <si>
    <t>[m]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</si>
  <si>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</si>
  <si>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</si>
  <si>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</si>
  <si>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</si>
  <si>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critical distance</t>
  </si>
  <si>
    <t>[°C]</t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</si>
  <si>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</si>
  <si>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</si>
  <si>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</si>
  <si>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</si>
  <si>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t>Size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</si>
  <si>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</si>
  <si>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</si>
  <si>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</si>
  <si>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</si>
  <si>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</si>
  <si>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</si>
  <si>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</si>
  <si>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</si>
  <si>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</si>
  <si>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</si>
  <si>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</si>
  <si>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</si>
  <si>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</si>
  <si>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</si>
  <si>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t>Critical distance</t>
  </si>
  <si>
    <t>dT</t>
  </si>
  <si>
    <t>dT requested</t>
  </si>
  <si>
    <t>A1</t>
  </si>
  <si>
    <t>A2</t>
  </si>
  <si>
    <t>B1</t>
  </si>
  <si>
    <t>B2</t>
  </si>
  <si>
    <t>dT2</t>
  </si>
  <si>
    <t>dT1</t>
  </si>
  <si>
    <r>
      <t>throw, L</t>
    </r>
    <r>
      <rPr>
        <vertAlign val="subscript"/>
        <sz val="10"/>
        <color theme="1"/>
        <rFont val="Calibri"/>
        <family val="2"/>
        <scheme val="minor"/>
      </rPr>
      <t>T</t>
    </r>
  </si>
  <si>
    <r>
      <t>supply temperature, T</t>
    </r>
    <r>
      <rPr>
        <vertAlign val="subscript"/>
        <sz val="10"/>
        <color theme="1"/>
        <rFont val="Calibri"/>
        <family val="2"/>
        <scheme val="minor"/>
      </rPr>
      <t>s</t>
    </r>
  </si>
  <si>
    <r>
      <t>room temperature, T</t>
    </r>
    <r>
      <rPr>
        <vertAlign val="subscript"/>
        <sz val="10"/>
        <color theme="1"/>
        <rFont val="Calibri"/>
        <family val="2"/>
        <scheme val="minor"/>
      </rPr>
      <t>r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</si>
  <si>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</si>
  <si>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throw velocity, v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@ L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</si>
  <si>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</si>
  <si>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</si>
  <si>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r>
      <t>duct air velocity, V</t>
    </r>
    <r>
      <rPr>
        <vertAlign val="subscript"/>
        <sz val="10"/>
        <color theme="1"/>
        <rFont val="Calibri"/>
        <family val="2"/>
      </rPr>
      <t>duct</t>
    </r>
  </si>
  <si>
    <r>
      <t>effective air velocity, V</t>
    </r>
    <r>
      <rPr>
        <vertAlign val="subscript"/>
        <sz val="10"/>
        <color theme="1"/>
        <rFont val="Calibri"/>
        <family val="2"/>
      </rPr>
      <t>eff</t>
    </r>
  </si>
  <si>
    <t>dB(A)</t>
  </si>
  <si>
    <t>NR</t>
  </si>
  <si>
    <t>room attenuation</t>
  </si>
  <si>
    <t>acoustics unit</t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</si>
  <si>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</si>
  <si>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r>
      <t>air temperature @ L</t>
    </r>
    <r>
      <rPr>
        <vertAlign val="subscript"/>
        <sz val="10"/>
        <color theme="1"/>
        <rFont val="Calibri"/>
        <family val="2"/>
      </rPr>
      <t xml:space="preserve">T </t>
    </r>
  </si>
  <si>
    <t>Plenum</t>
  </si>
  <si>
    <t>Damper position</t>
  </si>
  <si>
    <t>100% (open)</t>
  </si>
  <si>
    <t>Ø Spigot</t>
  </si>
  <si>
    <t>WP400S</t>
  </si>
  <si>
    <t/>
  </si>
  <si>
    <r>
      <t xml:space="preserve">static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s</t>
    </r>
  </si>
  <si>
    <t>WR400S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</si>
</sst>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0"/>
    <numFmt numFmtId="166" formatCode="0.0"/>
    <numFmt numFmtId="167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6" fillId="0" borderId="0" xfId="0" applyFont="1"/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8" fillId="2" borderId="6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0" borderId="1" xfId="0" applyFont="1" applyBorder="1"/>
    <xf numFmtId="164" fontId="10" fillId="2" borderId="4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9" fillId="2" borderId="1" xfId="0" applyFont="1" applyFill="1" applyBorder="1"/>
    <xf numFmtId="0" fontId="15" fillId="2" borderId="1" xfId="0" applyFont="1" applyFill="1" applyBorder="1"/>
    <xf numFmtId="1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9" fillId="0" borderId="0" xfId="0" applyFont="1"/>
    <xf numFmtId="2" fontId="1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3" borderId="1" xfId="0" applyFont="1" applyFill="1" applyBorder="1" applyAlignment="1" applyProtection="1">
      <alignment horizontal="center"/>
      <protection locked="0"/>
    </xf>
    <xf numFmtId="167" fontId="10" fillId="0" borderId="1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2</xdr:row>
      <xdr:rowOff>9525</xdr:rowOff>
    </xdr:from>
    <xdr:to>
      <xdr:col>6</xdr:col>
      <xdr:colOff>737994</xdr:colOff>
      <xdr:row>5</xdr:row>
      <xdr:rowOff>152399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438150"/>
          <a:ext cx="3709794" cy="685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11</xdr:row>
      <xdr:rowOff>123825</xdr:rowOff>
    </xdr:from>
    <xdr:to>
      <xdr:col>0</xdr:col>
      <xdr:colOff>638100</xdr:colOff>
      <xdr:row>12</xdr:row>
      <xdr:rowOff>76182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36</xdr:row>
      <xdr:rowOff>66675</xdr:rowOff>
    </xdr:from>
    <xdr:to>
      <xdr:col>0</xdr:col>
      <xdr:colOff>790575</xdr:colOff>
      <xdr:row>37</xdr:row>
      <xdr:rowOff>122306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29</xdr:row>
      <xdr:rowOff>185457</xdr:rowOff>
    </xdr:from>
    <xdr:to>
      <xdr:col>0</xdr:col>
      <xdr:colOff>812987</xdr:colOff>
      <xdr:row>31</xdr:row>
      <xdr:rowOff>50588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32</xdr:row>
      <xdr:rowOff>185457</xdr:rowOff>
    </xdr:from>
    <xdr:ext cx="771525" cy="246131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7</xdr:row>
      <xdr:rowOff>54427</xdr:rowOff>
    </xdr:from>
    <xdr:to>
      <xdr:col>0</xdr:col>
      <xdr:colOff>1130860</xdr:colOff>
      <xdr:row>9</xdr:row>
      <xdr:rowOff>21678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11</xdr:row>
      <xdr:rowOff>123825</xdr:rowOff>
    </xdr:from>
    <xdr:to>
      <xdr:col>0</xdr:col>
      <xdr:colOff>638100</xdr:colOff>
      <xdr:row>12</xdr:row>
      <xdr:rowOff>76182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36</xdr:row>
      <xdr:rowOff>66675</xdr:rowOff>
    </xdr:from>
    <xdr:to>
      <xdr:col>0</xdr:col>
      <xdr:colOff>790575</xdr:colOff>
      <xdr:row>37</xdr:row>
      <xdr:rowOff>122306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29</xdr:row>
      <xdr:rowOff>185457</xdr:rowOff>
    </xdr:from>
    <xdr:to>
      <xdr:col>0</xdr:col>
      <xdr:colOff>812987</xdr:colOff>
      <xdr:row>31</xdr:row>
      <xdr:rowOff>50588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32</xdr:row>
      <xdr:rowOff>185457</xdr:rowOff>
    </xdr:from>
    <xdr:ext cx="771525" cy="246131"/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7</xdr:row>
      <xdr:rowOff>54427</xdr:rowOff>
    </xdr:from>
    <xdr:to>
      <xdr:col>0</xdr:col>
      <xdr:colOff>1130860</xdr:colOff>
      <xdr:row>9</xdr:row>
      <xdr:rowOff>21678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34" name="Afbeelding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11</xdr:row>
      <xdr:rowOff>123825</xdr:rowOff>
    </xdr:from>
    <xdr:to>
      <xdr:col>0</xdr:col>
      <xdr:colOff>638100</xdr:colOff>
      <xdr:row>12</xdr:row>
      <xdr:rowOff>76182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36</xdr:row>
      <xdr:rowOff>66675</xdr:rowOff>
    </xdr:from>
    <xdr:to>
      <xdr:col>0</xdr:col>
      <xdr:colOff>790575</xdr:colOff>
      <xdr:row>37</xdr:row>
      <xdr:rowOff>122306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29</xdr:row>
      <xdr:rowOff>185457</xdr:rowOff>
    </xdr:from>
    <xdr:to>
      <xdr:col>0</xdr:col>
      <xdr:colOff>812987</xdr:colOff>
      <xdr:row>31</xdr:row>
      <xdr:rowOff>50588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32</xdr:row>
      <xdr:rowOff>185457</xdr:rowOff>
    </xdr:from>
    <xdr:ext cx="771525" cy="246131"/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7</xdr:row>
      <xdr:rowOff>54427</xdr:rowOff>
    </xdr:from>
    <xdr:to>
      <xdr:col>0</xdr:col>
      <xdr:colOff>1130860</xdr:colOff>
      <xdr:row>9</xdr:row>
      <xdr:rowOff>21678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41" name="Afbeelding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zoomScaleNormal="100" workbookViewId="0">
      <selection activeCell="C2" sqref="C2"/>
    </sheetView>
  </sheetViews>
  <sheetFormatPr defaultRowHeight="15" x14ac:dyDescent="0.25"/>
  <cols>
    <col min="1" max="1" width="26.5703125" customWidth="1"/>
    <col min="2" max="2" width="14.140625" bestFit="1" customWidth="1"/>
    <col min="3" max="7" width="17" customWidth="1"/>
  </cols>
  <sheetData>
    <row r="1" spans="1:6" ht="21" x14ac:dyDescent="0.35">
      <c r="A1" s="6" t="s">
        <v>11</v>
      </c>
    </row>
    <row r="2" spans="1:6" s="58" customFormat="1" ht="12.75" x14ac:dyDescent="0.2">
      <c r="A2" s="56" t="s">
        <v>21</v>
      </c>
      <c r="B2" s="57" t="s">
        <v>12</v>
      </c>
      <c r="C2" s="71">
        <v>400</v>
      </c>
    </row>
    <row r="3" spans="1:6" s="58" customFormat="1" ht="14.25" x14ac:dyDescent="0.25">
      <c r="A3" s="56" t="s">
        <v>49</v>
      </c>
      <c r="B3" s="57" t="s">
        <v>14</v>
      </c>
      <c r="C3" s="71">
        <v>3</v>
      </c>
    </row>
    <row r="4" spans="1:6" s="58" customFormat="1" ht="14.25" x14ac:dyDescent="0.25">
      <c r="A4" s="56" t="s">
        <v>50</v>
      </c>
      <c r="B4" s="57" t="s">
        <v>20</v>
      </c>
      <c r="C4" s="71">
        <v>16</v>
      </c>
    </row>
    <row r="5" spans="1:6" s="58" customFormat="1" ht="14.25" x14ac:dyDescent="0.25">
      <c r="A5" s="56" t="s">
        <v>51</v>
      </c>
      <c r="B5" s="57" t="s">
        <v>20</v>
      </c>
      <c r="C5" s="71">
        <v>26</v>
      </c>
    </row>
    <row r="6" spans="1:6" s="58" customFormat="1" ht="12.75" x14ac:dyDescent="0.2">
      <c r="A6" s="56" t="s">
        <v>60</v>
      </c>
      <c r="B6" s="57" t="str">
        <f>CONCATENATE("[",C7,"]")</f>
        <v>[dB(A)]</v>
      </c>
      <c r="C6" s="71">
        <v>8</v>
      </c>
    </row>
    <row r="7" spans="1:6" s="58" customFormat="1" ht="12.75" x14ac:dyDescent="0.2">
      <c r="A7" s="56" t="s">
        <v>61</v>
      </c>
      <c r="B7" s="57"/>
      <c r="C7" s="71" t="s">
        <v>58</v>
      </c>
    </row>
    <row r="8" spans="1:6" s="58" customFormat="1" ht="12.75" x14ac:dyDescent="0.2"/>
    <row r="9" spans="1:6" s="58" customFormat="1" ht="12.75" x14ac:dyDescent="0.2">
      <c r="B9" s="59" t="s">
        <v>24</v>
      </c>
      <c r="C9" s="29" t="str">
        <f>IF(ISBLANK(TechData!D1),"",TechData!D1)</f>
        <v>WR400S</v>
      </c>
      <c r="D9" s="29" t="str">
        <f>IF(ISBLANK(TechData!E1),"",TechData!E1)</f>
        <v>WR400S</v>
      </c>
      <c r="E9" s="29" t="str">
        <f>IF(ISBLANK(TechData!F1),"",TechData!F1)</f>
        <v>WR400S</v>
      </c>
      <c r="F9" s="30" t="str">
        <f>IF(ISBLANK(TechData!G1),"",TechData!G1)</f>
        <v>WR400S</v>
      </c>
    </row>
    <row r="10" spans="1:6" s="58" customFormat="1" ht="12.75" x14ac:dyDescent="0.2">
      <c r="B10" s="59" t="s">
        <v>25</v>
      </c>
      <c r="C10" s="29">
        <f>IF(ISBLANK(TechData!D2),"",TechData!D2)</f>
        <v>160</v>
      </c>
      <c r="D10" s="29">
        <f>IF(ISBLANK(TechData!E2),"",TechData!E2)</f>
        <v>200</v>
      </c>
      <c r="E10" s="29">
        <f>IF(ISBLANK(TechData!F2),"",TechData!F2)</f>
        <v>250</v>
      </c>
      <c r="F10" s="30">
        <f>IF(ISBLANK(TechData!G2),"",TechData!G2)</f>
        <v>315</v>
      </c>
    </row>
    <row r="11" spans="1:6" s="58" customFormat="1" ht="12.75" x14ac:dyDescent="0.2">
      <c r="B11" s="59" t="s">
        <v>64</v>
      </c>
      <c r="C11" s="29" t="str">
        <f>IF(ISBLANK(TechData!D3),"",TechData!D3)</f>
        <v>WP400S</v>
      </c>
      <c r="D11" s="29" t="str">
        <f>IF(ISBLANK(TechData!E3),"",TechData!E3)</f>
        <v>WP400S</v>
      </c>
      <c r="E11" s="29" t="str">
        <f>IF(ISBLANK(TechData!F3),"",TechData!F3)</f>
        <v>WP400S</v>
      </c>
      <c r="F11" s="30" t="str">
        <f>IF(ISBLANK(TechData!G3),"",TechData!G3)</f>
        <v>WP400S</v>
      </c>
    </row>
    <row r="12" spans="1:6" s="58" customFormat="1" ht="12.75" x14ac:dyDescent="0.2">
      <c r="B12" s="59" t="s">
        <v>67</v>
      </c>
      <c r="C12" s="29">
        <f>IF(ISBLANK(TechData!D4),"",TechData!D4)</f>
        <v>160</v>
      </c>
      <c r="D12" s="29">
        <f>IF(ISBLANK(TechData!E4),"",TechData!E4)</f>
        <v>200</v>
      </c>
      <c r="E12" s="29">
        <f>IF(ISBLANK(TechData!F4),"",TechData!F4)</f>
        <v>250</v>
      </c>
      <c r="F12" s="30">
        <f>IF(ISBLANK(TechData!G4),"",TechData!G4)</f>
        <v>315</v>
      </c>
    </row>
    <row r="13" spans="1:6" s="58" customFormat="1" ht="12.75" x14ac:dyDescent="0.2">
      <c r="B13" s="59" t="s">
        <v>65</v>
      </c>
      <c r="C13" s="29" t="str">
        <f>IF(ISBLANK(TechData!D5),"",TechData!D5)</f>
        <v>100% (open)</v>
      </c>
      <c r="D13" s="29" t="str">
        <f>IF(ISBLANK(TechData!E5),"",TechData!E5)</f>
        <v>100% (open)</v>
      </c>
      <c r="E13" s="29" t="str">
        <f>IF(ISBLANK(TechData!F5),"",TechData!F5)</f>
        <v>100% (open)</v>
      </c>
      <c r="F13" s="30" t="str">
        <f>IF(ISBLANK(TechData!G5),"",TechData!G5)</f>
        <v>100% (open)</v>
      </c>
    </row>
    <row r="14" spans="1:6" s="58" customFormat="1" ht="14.25" x14ac:dyDescent="0.25">
      <c r="A14" s="60" t="s">
        <v>56</v>
      </c>
      <c r="B14" s="57" t="s">
        <v>13</v>
      </c>
      <c r="C14" s="62">
        <f>$C$2/3600/TechData!D14</f>
        <v>5.5262133018019215</v>
      </c>
      <c r="D14" s="62">
        <f>$C$2/3600/TechData!E14</f>
        <v>3.5367765131532294</v>
      </c>
      <c r="E14" s="62">
        <f>$C$2/3600/TechData!F14</f>
        <v>2.2635369684180668</v>
      </c>
      <c r="F14" s="62">
        <f>$C$2/3600/TechData!G14</f>
        <v>1.4257602471769129</v>
      </c>
    </row>
    <row r="15" spans="1:6" s="58" customFormat="1" ht="14.25" x14ac:dyDescent="0.25">
      <c r="A15" s="60" t="s">
        <v>57</v>
      </c>
      <c r="B15" s="57" t="s">
        <v>13</v>
      </c>
      <c r="C15" s="62">
        <f>$C$2/3600/TechData!D8</f>
        <v>3.9682539682539679</v>
      </c>
      <c r="D15" s="62">
        <f>$C$2/3600/TechData!E8</f>
        <v>3.9682539682539679</v>
      </c>
      <c r="E15" s="62">
        <f>$C$2/3600/TechData!F8</f>
        <v>1.984126984126984</v>
      </c>
      <c r="F15" s="62">
        <f>$C$2/3600/TechData!G8</f>
        <v>1.984126984126984</v>
      </c>
    </row>
    <row r="16" spans="1:6" s="58" customFormat="1" ht="14.25" x14ac:dyDescent="0.25">
      <c r="A16" s="60" t="s">
        <v>70</v>
      </c>
      <c r="B16" s="57" t="s">
        <v>15</v>
      </c>
      <c r="C16" s="61">
        <f>IF(C9="","",IF(ISBLANK(TechData!D12),"-",IF((SelectionData!$C$2/TechData!D12)^(1/TechData!D13)&lt;1,"&lt;1",(SelectionData!$C$2/TechData!D12)^(1/TechData!D13))))</f>
        <v>28.309687651926851</v>
      </c>
      <c r="D16" s="61">
        <f>IF(D9="","",IF(ISBLANK(TechData!E12),"-",IF((SelectionData!$C$2/TechData!E12)^(1/TechData!E13)&lt;1,"&lt;1",(SelectionData!$C$2/TechData!E12)^(1/TechData!E13))))</f>
        <v>18.038725826074778</v>
      </c>
      <c r="E16" s="61">
        <f>IF(E9="","",IF(ISBLANK(TechData!F12),"-",IF((SelectionData!$C$2/TechData!F12)^(1/TechData!F13)&lt;1,"&lt;1",(SelectionData!$C$2/TechData!F12)^(1/TechData!F13))))</f>
        <v>6.2760585414565755</v>
      </c>
      <c r="F16" s="61">
        <f>IF(F9="","",IF(ISBLANK(TechData!G12),"-",IF((SelectionData!$C$2/TechData!G12)^(1/TechData!G13)&lt;1,"&lt;1",(SelectionData!$C$2/TechData!G12)^(1/TechData!G13))))</f>
        <v>4.1518631788871794</v>
      </c>
    </row>
    <row r="17" spans="1:6" s="58" customFormat="1" ht="14.25" x14ac:dyDescent="0.25">
      <c r="A17" s="60" t="s">
        <v>52</v>
      </c>
      <c r="B17" s="57" t="s">
        <v>15</v>
      </c>
      <c r="C17" s="61">
        <f>IF(C9="","",IF(ISBLANK(TechData!D12),"-",IF((SelectionData!$C$2/TechData!D12)^(1/TechData!D13)+0.5*1.2*($C$2/3600/TechData!D14)^2&lt;1,"&lt;1",(SelectionData!$C$2/TechData!D12)^(1/TechData!D13)+0.5*1.2*($C$2/3600/TechData!D14)^2)))</f>
        <v>46.633107726134341</v>
      </c>
      <c r="D17" s="61">
        <f>IF(D9="","",IF(ISBLANK(TechData!E12),"-",IF((SelectionData!$C$2/TechData!E12)^(1/TechData!E13)+0.5*1.2*($C$2/3600/TechData!E14)^2&lt;1,"&lt;1",(SelectionData!$C$2/TechData!E12)^(1/TechData!E13)+0.5*1.2*($C$2/3600/TechData!E14)^2)))</f>
        <v>25.543998688470168</v>
      </c>
      <c r="E17" s="61">
        <f>IF(E9="","",IF(ISBLANK(TechData!F12),"-",IF((SelectionData!$C$2/TechData!F12)^(1/TechData!F13)+0.5*1.2*($C$2/3600/TechData!F14)^2&lt;1,"&lt;1",(SelectionData!$C$2/TechData!F12)^(1/TechData!F13)+0.5*1.2*($C$2/3600/TechData!F14)^2)))</f>
        <v>9.3502183058937263</v>
      </c>
      <c r="F17" s="61">
        <f>IF(F9="","",IF(ISBLANK(TechData!G12),"-",IF((SelectionData!$C$2/TechData!G12)^(1/TechData!G13)+0.5*1.2*($C$2/3600/TechData!G14)^2&lt;1,"&lt;1",(SelectionData!$C$2/TechData!G12)^(1/TechData!G13)+0.5*1.2*($C$2/3600/TechData!G14)^2)))</f>
        <v>5.3715385483451623</v>
      </c>
    </row>
    <row r="18" spans="1:6" s="58" customFormat="1" ht="14.25" x14ac:dyDescent="0.25">
      <c r="A18" s="60" t="s">
        <v>53</v>
      </c>
      <c r="B18" s="57" t="s">
        <v>13</v>
      </c>
      <c r="C18" s="64">
        <f>IF(C9="","",IF(ISBLANK(TechData!D9),"-",IF(($C$2/3600/TechData!D8)*TechData!D9*SQRT(TechData!D8)/(SelectionData!$C$3-TechData!D10)&gt;0.75,"&gt;0.75",($C$2/3600/TechData!D8)*TechData!D9*SQRT(TechData!D8)/(SelectionData!$C$3-TechData!D10))))</f>
        <v>0.25690235690235685</v>
      </c>
      <c r="D18" s="64">
        <f>IF(D9="","",IF(ISBLANK(TechData!E9),"-",IF(($C$2/3600/TechData!E8)*TechData!E9*SQRT(TechData!E8)/(SelectionData!$C$3-TechData!E10)&gt;0.75,"&gt;0.75",($C$2/3600/TechData!E8)*TechData!E9*SQRT(TechData!E8)/(SelectionData!$C$3-TechData!E10))))</f>
        <v>0.25690235690235685</v>
      </c>
      <c r="E18" s="64">
        <f>IF(E9="","",IF(ISBLANK(TechData!F9),"-",IF(($C$2/3600/TechData!F8)*TechData!F9*SQRT(TechData!F8)/(SelectionData!$C$3-TechData!F10)&gt;0.75,"&gt;0.75",($C$2/3600/TechData!F8)*TechData!F9*SQRT(TechData!F8)/(SelectionData!$C$3-TechData!F10))))</f>
        <v>0.17962962962962961</v>
      </c>
      <c r="F18" s="64">
        <f>IF(F9="","",IF(ISBLANK(TechData!G9),"-",IF(($C$2/3600/TechData!G8)*TechData!G9*SQRT(TechData!G8)/(SelectionData!$C$3-TechData!G10)&gt;0.75,"&gt;0.75",($C$2/3600/TechData!G8)*TechData!G9*SQRT(TechData!G8)/(SelectionData!$C$3-TechData!G10))))</f>
        <v>0.17962962962962961</v>
      </c>
    </row>
    <row r="19" spans="1:6" s="58" customFormat="1" ht="12.75" hidden="1" x14ac:dyDescent="0.2">
      <c r="A19" s="60" t="s">
        <v>19</v>
      </c>
      <c r="B19" s="57" t="s">
        <v>14</v>
      </c>
      <c r="C19" s="62" t="str">
        <f>IF(C9="","",IF(OR($C$4&gt;=$C$5,IntermediateCalcul!C9=""),"-",10^(FORECAST(ABS($C$4-$C$5),IntermediateCalcul!C$26:C$27,IntermediateCalcul!C$24:C$25)*LOG($C$2)+FORECAST(ABS($C$4-$C$5),IntermediateCalcul!C$28:C$29,IntermediateCalcul!C$24:C$25))))</f>
        <v>-</v>
      </c>
      <c r="D19" s="62" t="str">
        <f>IF(D9="","",IF(OR($C$4&gt;=$C$5,IntermediateCalcul!D9=""),"-",10^(FORECAST(ABS($C$4-$C$5),IntermediateCalcul!D$26:D$27,IntermediateCalcul!D$24:D$25)*LOG($C$2)+FORECAST(ABS($C$4-$C$5),IntermediateCalcul!D$28:D$29,IntermediateCalcul!D$24:D$25))))</f>
        <v>-</v>
      </c>
      <c r="E19" s="62" t="str">
        <f>IF(E9="","",IF(OR($C$4&gt;=$C$5,IntermediateCalcul!D9=""),"-",10^(FORECAST(ABS($C$4-$C$5),IntermediateCalcul!D$26:D$27,IntermediateCalcul!D$24:D$25)*LOG($C$2)+FORECAST(ABS($C$4-$C$5),IntermediateCalcul!D$28:D$29,IntermediateCalcul!D$24:D$25))))</f>
        <v>-</v>
      </c>
      <c r="F19" s="62" t="str">
        <f>IF(F9="","",IF(OR($C$4&gt;=$C$5,IntermediateCalcul!E9=""),"-",10^(FORECAST(ABS($C$4-$C$5),IntermediateCalcul!E$26:E$27,IntermediateCalcul!E$24:E$25)*LOG($C$2)+FORECAST(ABS($C$4-$C$5),IntermediateCalcul!E$28:E$29,IntermediateCalcul!E$24:E$25))))</f>
        <v>-</v>
      </c>
    </row>
    <row r="20" spans="1:6" s="58" customFormat="1" ht="14.25" hidden="1" x14ac:dyDescent="0.25">
      <c r="A20" s="60" t="s">
        <v>63</v>
      </c>
      <c r="B20" s="57" t="s">
        <v>20</v>
      </c>
      <c r="C20" s="62" t="e">
        <f>IF(C9="","",IF(OR(ISBLANK(TechData!D28),$C$5&lt;$C$4),"-",(TechData!D28*SQRT(TechData!D27)/(SelectionData!$C$3-TechData!D29)*(SelectionData!$C$4-SelectionData!$C$5)+(SelectionData!$C$5+273.15))-273.15))</f>
        <v>#VALUE!</v>
      </c>
      <c r="D20" s="62" t="e">
        <f>IF(D9="","",IF(OR(ISBLANK(TechData!E28),$C$5&lt;$C$4),"-",(TechData!E28*SQRT(TechData!E27)/(SelectionData!$C$3-TechData!E29)*(SelectionData!$C$4-SelectionData!$C$5)+(SelectionData!$C$5+273.15))-273.15))</f>
        <v>#VALUE!</v>
      </c>
      <c r="E20" s="62" t="e">
        <f>IF(E9="","",IF(OR(ISBLANK(TechData!F28),$C$5&lt;$C$4),"-",(TechData!F28*SQRT(TechData!F27)/(SelectionData!$C$3-TechData!F29)*(SelectionData!$C$4-SelectionData!$C$5)+(SelectionData!$C$5+273.15))-273.15))</f>
        <v>#VALUE!</v>
      </c>
      <c r="F20" s="62" t="e">
        <f>IF(F9="","",IF(OR(ISBLANK(TechData!G28),$C$5&lt;$C$4),"-",(TechData!G28*SQRT(TechData!G27)/(SelectionData!$C$3-TechData!G29)*(SelectionData!$C$4-SelectionData!$C$5)+(SelectionData!$C$5+273.15))-273.15))</f>
        <v>#VALUE!</v>
      </c>
    </row>
    <row r="21" spans="1:6" s="58" customFormat="1" ht="14.25" x14ac:dyDescent="0.25">
      <c r="A21" s="60" t="s">
        <v>54</v>
      </c>
      <c r="B21" s="57" t="str">
        <f>B6</f>
        <v>[dB(A)]</v>
      </c>
      <c r="C21" s="61">
        <f>IF($C$7="NR",IF(C9="","",IF(ISBLANK(TechData!D31),"-",IF(TechData!D31*LN(SelectionData!$C$2)+TechData!D32&lt;15,"&lt;15",IF(TechData!D31*LN(SelectionData!$C$2)+TechData!D32&gt;50,"&gt;50",TechData!D31*LN(SelectionData!$C$2)+TechData!D32)))),IF(C9="","",IF(ISBLANK(TechData!D34),"-",IF(TechData!D34*LN(SelectionData!$C$2)+TechData!D35&lt;20,"&lt;20",IF(TechData!D34*LN(SelectionData!$C$2)+TechData!D35&gt;55,"&gt;55",TechData!D34*LN(SelectionData!$C$2)+TechData!D35)))))</f>
        <v>46.387025293557429</v>
      </c>
      <c r="D21" s="61">
        <f>IF($C$7="NR",IF(D9="","",IF(ISBLANK(TechData!E31),"-",IF(TechData!E31*LN(SelectionData!$C$2)+TechData!E32&lt;15,"&lt;15",IF(TechData!E31*LN(SelectionData!$C$2)+TechData!E32&gt;50,"&gt;50",TechData!E31*LN(SelectionData!$C$2)+TechData!E32)))),IF(D9="","",IF(ISBLANK(TechData!E34),"-",IF(TechData!E34*LN(SelectionData!$C$2)+TechData!E35&lt;20,"&lt;20",IF(TechData!E34*LN(SelectionData!$C$2)+TechData!E35&gt;55,"&gt;55",TechData!E34*LN(SelectionData!$C$2)+TechData!E35)))))</f>
        <v>39.10431508511752</v>
      </c>
      <c r="E21" s="61">
        <f>IF($C$7="NR",IF(E9="","",IF(ISBLANK(TechData!F31),"-",IF(TechData!F31*LN(SelectionData!$C$2)+TechData!F32&lt;15,"&lt;15",IF(TechData!F31*LN(SelectionData!$C$2)+TechData!F32&gt;50,"&gt;50",TechData!F31*LN(SelectionData!$C$2)+TechData!F32)))),IF(E9="","",IF(ISBLANK(TechData!F34),"-",IF(TechData!F34*LN(SelectionData!$C$2)+TechData!F35&lt;20,"&lt;20",IF(TechData!F34*LN(SelectionData!$C$2)+TechData!F35&gt;55,"&gt;55",TechData!F34*LN(SelectionData!$C$2)+TechData!F35)))))</f>
        <v>26.537709318420895</v>
      </c>
      <c r="F21" s="61">
        <f>IF($C$7="NR",IF(F9="","",IF(ISBLANK(TechData!G31),"-",IF(TechData!G31*LN(SelectionData!$C$2)+TechData!G32&lt;15,"&lt;15",IF(TechData!G31*LN(SelectionData!$C$2)+TechData!G32&gt;50,"&gt;50",TechData!G31*LN(SelectionData!$C$2)+TechData!G32)))),IF(F9="","",IF(ISBLANK(TechData!G34),"-",IF(TechData!G34*LN(SelectionData!$C$2)+TechData!G35&lt;20,"&lt;20",IF(TechData!G34*LN(SelectionData!$C$2)+TechData!G35&gt;55,"&gt;55",TechData!G34*LN(SelectionData!$C$2)+TechData!G35)))))</f>
        <v>20.135448717827728</v>
      </c>
    </row>
    <row r="22" spans="1:6" s="58" customFormat="1" ht="14.25" x14ac:dyDescent="0.25">
      <c r="A22" s="60" t="s">
        <v>62</v>
      </c>
      <c r="B22" s="57" t="str">
        <f>B6</f>
        <v>[dB(A)]</v>
      </c>
      <c r="C22" s="61">
        <f>IF($C$7="NR",IF(C9="","",IF(ISBLANK(TechData!D31),"-",IF(TechData!D31*LN(SelectionData!$C$2)+TechData!D32-$C$6&lt;15,"&lt;15",IF(TechData!D31*LN(SelectionData!$C$2)+TechData!D32-$C$6&gt;50,"&gt;50",TechData!D31*LN(SelectionData!$C$2)+TechData!D32-$C$6)))),IF(C9="","",IF(ISBLANK(TechData!D34),"-",IF(TechData!D34*LN(SelectionData!$C$2)+TechData!D35-$C$6&lt;20,"&lt;20",IF(TechData!D34*LN(SelectionData!$C$2)+TechData!D35-$C$6&gt;55,"&gt;55",TechData!D34*LN(SelectionData!$C$2)+TechData!D35-$C$6)))))</f>
        <v>38.387025293557429</v>
      </c>
      <c r="D22" s="61">
        <f>IF($C$7="NR",IF(D9="","",IF(ISBLANK(TechData!E31),"-",IF(TechData!E31*LN(SelectionData!$C$2)+TechData!E32-$C$6&lt;15,"&lt;15",IF(TechData!E31*LN(SelectionData!$C$2)+TechData!E32-$C$6&gt;50,"&gt;50",TechData!E31*LN(SelectionData!$C$2)+TechData!E32-$C$6)))),IF(D9="","",IF(ISBLANK(TechData!E34),"-",IF(TechData!E34*LN(SelectionData!$C$2)+TechData!E35-$C$6&lt;20,"&lt;20",IF(TechData!E34*LN(SelectionData!$C$2)+TechData!E35-$C$6&gt;55,"&gt;55",TechData!E34*LN(SelectionData!$C$2)+TechData!E35-$C$6)))))</f>
        <v>31.10431508511752</v>
      </c>
      <c r="E22" s="61" t="str">
        <f>IF($C$7="NR",IF(E9="","",IF(ISBLANK(TechData!F31),"-",IF(TechData!F31*LN(SelectionData!$C$2)+TechData!F32-$C$6&lt;15,"&lt;15",IF(TechData!F31*LN(SelectionData!$C$2)+TechData!F32-$C$6&gt;50,"&gt;50",TechData!F31*LN(SelectionData!$C$2)+TechData!F32-$C$6)))),IF(E9="","",IF(ISBLANK(TechData!F34),"-",IF(TechData!F34*LN(SelectionData!$C$2)+TechData!F35-$C$6&lt;20,"&lt;20",IF(TechData!F34*LN(SelectionData!$C$2)+TechData!F35-$C$6&gt;55,"&gt;55",TechData!F34*LN(SelectionData!$C$2)+TechData!F35-$C$6)))))</f>
        <v>&lt;20</v>
      </c>
      <c r="F22" s="61" t="str">
        <f>IF($C$7="NR",IF(F9="","",IF(ISBLANK(TechData!G31),"-",IF(TechData!G31*LN(SelectionData!$C$2)+TechData!G32-$C$6&lt;15,"&lt;15",IF(TechData!G31*LN(SelectionData!$C$2)+TechData!G32-$C$6&gt;50,"&gt;50",TechData!G31*LN(SelectionData!$C$2)+TechData!G32-$C$6)))),IF(F9="","",IF(ISBLANK(TechData!G34),"-",IF(TechData!G34*LN(SelectionData!$C$2)+TechData!G35-$C$6&lt;20,"&lt;20",IF(TechData!G34*LN(SelectionData!$C$2)+TechData!G35-$C$6&gt;55,"&gt;55",TechData!G34*LN(SelectionData!$C$2)+TechData!G35-$C$6)))))</f>
        <v>&lt;20</v>
      </c>
    </row>
    <row r="23" spans="1:6" s="58" customFormat="1" ht="12.75" x14ac:dyDescent="0.2">
      <c r="B23" s="42"/>
    </row>
    <row r="24" spans="1:6" s="58" customFormat="1" ht="12.75" x14ac:dyDescent="0.2">
      <c r="A24" s="63" t="s">
        <v>16</v>
      </c>
      <c r="B24" s="42"/>
    </row>
    <row r="25" spans="1:6" s="58" customFormat="1" ht="14.25" x14ac:dyDescent="0.25">
      <c r="B25" s="42"/>
      <c r="C25" s="79" t="s">
        <v>55</v>
      </c>
      <c r="D25" s="80"/>
      <c r="E25" s="80"/>
      <c r="F25" s="81"/>
    </row>
    <row r="26" spans="1:6" s="58" customFormat="1" ht="12.75" x14ac:dyDescent="0.2">
      <c r="A26" s="56">
        <v>125</v>
      </c>
      <c r="B26" s="57" t="s">
        <v>17</v>
      </c>
      <c r="C26" s="62">
        <f>IF(C9="","",IF(AND(OR(ISNUMBER(C21),ISNUMBER(C22)),SUM(TechData!E37:E50)&lt;&gt;0),IF(TechData!E37="","&lt; BGL",IF(TechData!E37*LN(SelectionData!$C$2)+TechData!E38&lt;=0,"&lt; BGL",TechData!E37*LN(SelectionData!$C$2)+TechData!E38)),"-"))</f>
        <v>47.533702315406728</v>
      </c>
      <c r="D26" s="62">
        <f>IF(D9="","",IF(AND(OR(ISNUMBER(D21),ISNUMBER(D22)),SUM(TechData!F37:F50)&lt;&gt;0),IF(TechData!F37="","&lt; BGL",IF(TechData!F37*LN(SelectionData!$C$2)+TechData!F38&lt;=0,"&lt; BGL",TechData!F37*LN(SelectionData!$C$2)+TechData!F38)),"-"))</f>
        <v>37.727373038598657</v>
      </c>
      <c r="E26" s="62">
        <f>IF(E9="","",IF(AND(OR(ISNUMBER(E21),ISNUMBER(E22)),SUM(TechData!F37:F50)&lt;&gt;0),IF(TechData!F37="","&lt; BGL",IF(TechData!F37*LN(SelectionData!$C$2)+TechData!F38&lt;=0,"&lt; BGL",TechData!F37*LN(SelectionData!$C$2)+TechData!F38)),"-"))</f>
        <v>37.727373038598657</v>
      </c>
      <c r="F26" s="62">
        <f>IF(F9="","",IF(AND(OR(ISNUMBER(F21),ISNUMBER(F22)),SUM(TechData!G37:G50)&lt;&gt;0),IF(TechData!G37="","&lt; BGL",IF(TechData!G37*LN(SelectionData!$C$2)+TechData!G38&lt;=0,"&lt; BGL",TechData!G37*LN(SelectionData!$C$2)+TechData!G38)),"-"))</f>
        <v>34.011917050155745</v>
      </c>
    </row>
    <row r="27" spans="1:6" s="58" customFormat="1" ht="12.75" x14ac:dyDescent="0.2">
      <c r="A27" s="56">
        <v>250</v>
      </c>
      <c r="B27" s="57" t="s">
        <v>17</v>
      </c>
      <c r="C27" s="62">
        <f>IF(C9="","",IF(AND(OR(ISNUMBER(C21),ISNUMBER(C22)),SUM(TechData!E37:E50)&lt;&gt;0),IF(TechData!E39="","&lt; BGL",IF(TechData!E39*LN(SelectionData!$C$2)+TechData!E40&lt;=0,"&lt; BGL",TechData!E39*LN(SelectionData!$C$2)+TechData!E40)),"-"))</f>
        <v>42.512291217311159</v>
      </c>
      <c r="D27" s="62">
        <f>IF(D9="","",IF(AND(OR(ISNUMBER(D21),ISNUMBER(D22)),SUM(TechData!F37:F50)&lt;&gt;0),IF(TechData!F39="","&lt; BGL",IF(TechData!F39*LN(SelectionData!$C$2)+TechData!F40&lt;=0,"&lt; BGL",TechData!F39*LN(SelectionData!$C$2)+TechData!F40)),"-"))</f>
        <v>31.806234905018584</v>
      </c>
      <c r="E27" s="62">
        <f>IF(E9="","",IF(AND(OR(ISNUMBER(E21),ISNUMBER(E22)),SUM(TechData!F37:F50)&lt;&gt;0),IF(TechData!F39="","&lt; BGL",IF(TechData!F39*LN(SelectionData!$C$2)+TechData!F40&lt;=0,"&lt; BGL",TechData!F39*LN(SelectionData!$C$2)+TechData!F40)),"-"))</f>
        <v>31.806234905018584</v>
      </c>
      <c r="F27" s="62">
        <f>IF(F9="","",IF(AND(OR(ISNUMBER(F21),ISNUMBER(F22)),SUM(TechData!G37:G50)&lt;&gt;0),IF(TechData!G39="","&lt; BGL",IF(TechData!G39*LN(SelectionData!$C$2)+TechData!G40&lt;=0,"&lt; BGL",TechData!G39*LN(SelectionData!$C$2)+TechData!G40)),"-"))</f>
        <v>25.453854277726464</v>
      </c>
    </row>
    <row r="28" spans="1:6" s="58" customFormat="1" ht="12.75" x14ac:dyDescent="0.2">
      <c r="A28" s="56">
        <v>500</v>
      </c>
      <c r="B28" s="57" t="s">
        <v>17</v>
      </c>
      <c r="C28" s="62">
        <f>IF(C9="","",IF(AND(OR(ISNUMBER(C21),ISNUMBER(C22)),SUM(TechData!E37:E50)&lt;&gt;0),IF(TechData!E41="","&lt; BGL",IF(TechData!E41*LN(SelectionData!$C$2)+TechData!E42&lt;=0,"&lt; BGL",TechData!E41*LN(SelectionData!$C$2)+TechData!E42)),"-"))</f>
        <v>36.677563508980796</v>
      </c>
      <c r="D28" s="62">
        <f>IF(D9="","",IF(AND(OR(ISNUMBER(D21),ISNUMBER(D22)),SUM(TechData!F37:F50)&lt;&gt;0),IF(TechData!F41="","&lt; BGL",IF(TechData!F41*LN(SelectionData!$C$2)+TechData!F42&lt;=0,"&lt; BGL",TechData!F41*LN(SelectionData!$C$2)+TechData!F42)),"-"))</f>
        <v>20.535609295360558</v>
      </c>
      <c r="E28" s="62">
        <f>IF(E9="","",IF(AND(OR(ISNUMBER(E21),ISNUMBER(E22)),SUM(TechData!F37:F50)&lt;&gt;0),IF(TechData!F41="","&lt; BGL",IF(TechData!F41*LN(SelectionData!$C$2)+TechData!F42&lt;=0,"&lt; BGL",TechData!F41*LN(SelectionData!$C$2)+TechData!F42)),"-"))</f>
        <v>20.535609295360558</v>
      </c>
      <c r="F28" s="62">
        <f>IF(F9="","",IF(AND(OR(ISNUMBER(F21),ISNUMBER(F22)),SUM(TechData!G37:G50)&lt;&gt;0),IF(TechData!G41="","&lt; BGL",IF(TechData!G41*LN(SelectionData!$C$2)+TechData!G42&lt;=0,"&lt; BGL",TechData!G41*LN(SelectionData!$C$2)+TechData!G42)),"-"))</f>
        <v>14.035762325079901</v>
      </c>
    </row>
    <row r="29" spans="1:6" s="58" customFormat="1" ht="12.75" x14ac:dyDescent="0.2">
      <c r="A29" s="56">
        <v>1000</v>
      </c>
      <c r="B29" s="57" t="s">
        <v>17</v>
      </c>
      <c r="C29" s="62">
        <f>IF(C9="","",IF(AND(OR(ISNUMBER(C21),ISNUMBER(C22)),SUM(TechData!E37:E50)&lt;&gt;0),IF(TechData!E43="","&lt; BGL",IF(TechData!E43*LN(SelectionData!$C$2)+TechData!E44&lt;=0,"&lt; BGL",TechData!E43*LN(SelectionData!$C$2)+TechData!E44)),"-"))</f>
        <v>31.190952637090561</v>
      </c>
      <c r="D29" s="62">
        <f>IF(D9="","",IF(AND(OR(ISNUMBER(D21),ISNUMBER(D22)),SUM(TechData!F37:F50)&lt;&gt;0),IF(TechData!F43="","&lt; BGL",IF(TechData!F43*LN(SelectionData!$C$2)+TechData!F44&lt;=0,"&lt; BGL",TechData!F43*LN(SelectionData!$C$2)+TechData!F44)),"-"))</f>
        <v>10.296145292095844</v>
      </c>
      <c r="E29" s="62">
        <f>IF(E9="","",IF(AND(OR(ISNUMBER(E21),ISNUMBER(E22)),SUM(TechData!F37:F50)&lt;&gt;0),IF(TechData!F43="","&lt; BGL",IF(TechData!F43*LN(SelectionData!$C$2)+TechData!F44&lt;=0,"&lt; BGL",TechData!F43*LN(SelectionData!$C$2)+TechData!F44)),"-"))</f>
        <v>10.296145292095844</v>
      </c>
      <c r="F29" s="62">
        <f>IF(F9="","",IF(AND(OR(ISNUMBER(F21),ISNUMBER(F22)),SUM(TechData!G37:G50)&lt;&gt;0),IF(TechData!G43="","&lt; BGL",IF(TechData!G43*LN(SelectionData!$C$2)+TechData!G44&lt;=0,"&lt; BGL",TechData!G43*LN(SelectionData!$C$2)+TechData!G44)),"-"))</f>
        <v>2.4761635521213066</v>
      </c>
    </row>
    <row r="30" spans="1:6" s="58" customFormat="1" ht="12.75" x14ac:dyDescent="0.2">
      <c r="A30" s="56">
        <v>2000</v>
      </c>
      <c r="B30" s="57" t="s">
        <v>17</v>
      </c>
      <c r="C30" s="62">
        <f>IF(C9="","",IF(AND(OR(ISNUMBER(C21),ISNUMBER(C22)),SUM(TechData!E37:E50)&lt;&gt;0),IF(TechData!E45="","&lt; BGL",IF(TechData!E45*LN(SelectionData!$C$2)+TechData!E46&lt;=0,"&lt; BGL",TechData!E45*LN(SelectionData!$C$2)+TechData!E46)),"-"))</f>
        <v>20.740988718546134</v>
      </c>
      <c r="D30" s="62" t="str">
        <f>IF(D9="","",IF(AND(OR(ISNUMBER(D21),ISNUMBER(D22)),SUM(TechData!F37:F50)&lt;&gt;0),IF(TechData!F45="","&lt; BGL",IF(TechData!F45*LN(SelectionData!$C$2)+TechData!F46&lt;=0,"&lt; BGL",TechData!F45*LN(SelectionData!$C$2)+TechData!F46)),"-"))</f>
        <v>&lt; BGL</v>
      </c>
      <c r="E30" s="62" t="str">
        <f>IF(E9="","",IF(AND(OR(ISNUMBER(E21),ISNUMBER(E22)),SUM(TechData!F37:F50)&lt;&gt;0),IF(TechData!F45="","&lt; BGL",IF(TechData!F45*LN(SelectionData!$C$2)+TechData!F46&lt;=0,"&lt; BGL",TechData!F45*LN(SelectionData!$C$2)+TechData!F46)),"-"))</f>
        <v>&lt; BGL</v>
      </c>
      <c r="F30" s="62" t="str">
        <f>IF(F9="","",IF(AND(OR(ISNUMBER(F21),ISNUMBER(F22)),SUM(TechData!G37:G50)&lt;&gt;0),IF(TechData!G45="","&lt; BGL",IF(TechData!G45*LN(SelectionData!$C$2)+TechData!G46&lt;=0,"&lt; BGL",TechData!G45*LN(SelectionData!$C$2)+TechData!G46)),"-"))</f>
        <v>&lt; BGL</v>
      </c>
    </row>
    <row r="31" spans="1:6" s="58" customFormat="1" ht="12.75" x14ac:dyDescent="0.2">
      <c r="A31" s="56">
        <v>4000</v>
      </c>
      <c r="B31" s="57" t="s">
        <v>17</v>
      </c>
      <c r="C31" s="62">
        <f>IF(C9="","",IF(AND(OR(ISNUMBER(C21),ISNUMBER(C22)),SUM(TechData!E37:E50)&lt;&gt;0),IF(TechData!E47="","&lt; BGL",IF(TechData!E47*LN(SelectionData!$C$2)+TechData!E48&lt;=0,"&lt; BGL",TechData!E47*LN(SelectionData!$C$2)+TechData!E48)),"-"))</f>
        <v>11.716117139523249</v>
      </c>
      <c r="D31" s="62" t="str">
        <f>IF(D9="","",IF(AND(OR(ISNUMBER(D21),ISNUMBER(D22)),SUM(TechData!F37:F50)&lt;&gt;0),IF(TechData!F47="","&lt; BGL",IF(TechData!F47*LN(SelectionData!$C$2)+TechData!F48&lt;=0,"&lt; BGL",TechData!F47*LN(SelectionData!$C$2)+TechData!F48)),"-"))</f>
        <v>&lt; BGL</v>
      </c>
      <c r="E31" s="62" t="str">
        <f>IF(E9="","",IF(AND(OR(ISNUMBER(E21),ISNUMBER(E22)),SUM(TechData!F37:F50)&lt;&gt;0),IF(TechData!F47="","&lt; BGL",IF(TechData!F47*LN(SelectionData!$C$2)+TechData!F48&lt;=0,"&lt; BGL",TechData!F47*LN(SelectionData!$C$2)+TechData!F48)),"-"))</f>
        <v>&lt; BGL</v>
      </c>
      <c r="F31" s="62" t="str">
        <f>IF(F9="","",IF(AND(OR(ISNUMBER(F21),ISNUMBER(F22)),SUM(TechData!G37:G50)&lt;&gt;0),IF(TechData!G47="","&lt; BGL",IF(TechData!G47*LN(SelectionData!$C$2)+TechData!G48&lt;=0,"&lt; BGL",TechData!G47*LN(SelectionData!$C$2)+TechData!G48)),"-"))</f>
        <v>&lt; BGL</v>
      </c>
    </row>
    <row r="32" spans="1:6" s="58" customFormat="1" ht="12.75" x14ac:dyDescent="0.2">
      <c r="A32" s="56">
        <v>8000</v>
      </c>
      <c r="B32" s="57" t="s">
        <v>17</v>
      </c>
      <c r="C32" s="62" t="str">
        <f>IF(C9="","",IF(AND(OR(ISNUMBER(C21),ISNUMBER(C22)),SUM(TechData!E37:E50)&lt;&gt;0),IF(TechData!E49="","&lt; BGL",IF(TechData!E49*LN(SelectionData!$C$2)+TechData!E50&lt;=0,"&lt; BGL",TechData!E49*LN(SelectionData!$C$2)+TechData!E50)),"-"))</f>
        <v>&lt; BGL</v>
      </c>
      <c r="D32" s="62" t="str">
        <f>IF(D9="","",IF(AND(OR(ISNUMBER(D21),ISNUMBER(D22)),SUM(TechData!F37:F50)&lt;&gt;0),IF(TechData!F49="","&lt; BGL",IF(TechData!F49*LN(SelectionData!$C$2)+TechData!F50&lt;=0,"&lt; BGL",TechData!F49*LN(SelectionData!$C$2)+TechData!F50)),"-"))</f>
        <v>&lt; BGL</v>
      </c>
      <c r="E32" s="62" t="str">
        <f>IF(E9="","",IF(AND(OR(ISNUMBER(E21),ISNUMBER(E22)),SUM(TechData!F37:F50)&lt;&gt;0),IF(TechData!F49="","&lt; BGL",IF(TechData!F49*LN(SelectionData!$C$2)+TechData!F50&lt;=0,"&lt; BGL",TechData!F49*LN(SelectionData!$C$2)+TechData!F50)),"-"))</f>
        <v>&lt; BGL</v>
      </c>
      <c r="F32" s="62" t="str">
        <f>IF(F9="","",IF(AND(OR(ISNUMBER(F21),ISNUMBER(F22)),SUM(TechData!G37:G50)&lt;&gt;0),IF(TechData!G49="","&lt; BGL",IF(TechData!G49*LN(SelectionData!$C$2)+TechData!G50&lt;=0,"&lt; BGL",TechData!G49*LN(SelectionData!$C$2)+TechData!G50)),"-"))</f>
        <v>&lt; BGL</v>
      </c>
    </row>
    <row r="33" spans="1:1" x14ac:dyDescent="0.25">
      <c r="A33" s="7" t="s">
        <v>18</v>
      </c>
    </row>
  </sheetData>
  <sheetProtection algorithmName="SHA-512" hashValue="MSXp1qdS5YimstOI/fsr05U1vYwGvPQGfbG18yjKQebew8S68UT0cfvXfespEYbiFF6PDyZNiVEIgHHrUAhGEw==" saltValue="Bkn3vqPSFcFFCS0oIY/R8w==" spinCount="100000" sheet="1" objects="1" scenarios="1"/>
  <dataConsolidate/>
  <mergeCells count="1">
    <mergeCell ref="C25:F25"/>
  </mergeCells>
  <dataValidations count="1">
    <dataValidation type="list" allowBlank="1" showInputMessage="1" showErrorMessage="1" sqref="C7">
      <formula1>units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sheetProtection algorithmName="SHA-512" hashValue="WS5Dl8isiTjh3bBGsrbod/dIBxzk1AesGCMYh19Pq3P/OzkKdRhwJ1h0wwxVrAJ4WT+EFZ567sfVTP34sb8Frg==" saltValue="JJ8cjd9cmZZGp6siqrkHm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Normal="100" workbookViewId="0">
      <selection activeCell="E1" sqref="E1:G1"/>
    </sheetView>
  </sheetViews>
  <sheetFormatPr defaultRowHeight="15" x14ac:dyDescent="0.25"/>
  <cols>
    <col min="1" max="1" width="33.5703125" bestFit="1" customWidth="1"/>
    <col min="2" max="2" width="5.140625" customWidth="1"/>
    <col min="3" max="3" width="22.5703125" style="1" bestFit="1" customWidth="1"/>
    <col min="4" max="7" width="17.5703125" style="42" customWidth="1"/>
    <col min="8" max="8" width="20.7109375" style="70" bestFit="1" customWidth="1"/>
    <col min="9" max="13" width="8.5703125" style="42" bestFit="1" customWidth="1"/>
  </cols>
  <sheetData>
    <row r="1" spans="1:17" x14ac:dyDescent="0.25">
      <c r="A1" s="14"/>
      <c r="B1" s="15"/>
      <c r="C1" s="16" t="s">
        <v>24</v>
      </c>
      <c r="D1" s="29" t="s">
        <v>71</v>
      </c>
      <c r="E1" s="29" t="s">
        <v>71</v>
      </c>
      <c r="F1" s="29" t="s">
        <v>71</v>
      </c>
      <c r="G1" s="29" t="s">
        <v>71</v>
      </c>
      <c r="H1" s="65"/>
      <c r="I1" s="29"/>
      <c r="J1" s="29"/>
      <c r="K1" s="29"/>
      <c r="L1" s="29"/>
      <c r="M1" s="30"/>
    </row>
    <row r="2" spans="1:17" x14ac:dyDescent="0.25">
      <c r="A2" s="8"/>
      <c r="B2" s="13"/>
      <c r="C2" s="17" t="s">
        <v>25</v>
      </c>
      <c r="D2" s="30">
        <v>160</v>
      </c>
      <c r="E2" s="30">
        <v>200</v>
      </c>
      <c r="F2" s="30">
        <v>250</v>
      </c>
      <c r="G2" s="30">
        <v>315</v>
      </c>
      <c r="H2" s="65"/>
      <c r="I2" s="30"/>
      <c r="J2" s="30"/>
      <c r="K2" s="30"/>
      <c r="L2" s="30"/>
      <c r="M2" s="30"/>
      <c r="Q2" s="18"/>
    </row>
    <row r="3" spans="1:17" x14ac:dyDescent="0.25">
      <c r="A3" s="8"/>
      <c r="B3" s="13"/>
      <c r="C3" s="17" t="s">
        <v>64</v>
      </c>
      <c r="D3" s="29" t="s">
        <v>68</v>
      </c>
      <c r="E3" s="29" t="s">
        <v>68</v>
      </c>
      <c r="F3" s="29" t="s">
        <v>68</v>
      </c>
      <c r="G3" s="29" t="s">
        <v>68</v>
      </c>
      <c r="H3" s="65"/>
      <c r="I3" s="29"/>
      <c r="J3" s="29"/>
      <c r="K3" s="29"/>
      <c r="L3" s="29"/>
      <c r="M3" s="30"/>
    </row>
    <row r="4" spans="1:17" x14ac:dyDescent="0.25">
      <c r="A4" s="19"/>
      <c r="B4" s="20"/>
      <c r="C4" s="21" t="s">
        <v>67</v>
      </c>
      <c r="D4" s="30">
        <v>160</v>
      </c>
      <c r="E4" s="30">
        <v>200</v>
      </c>
      <c r="F4" s="30">
        <v>250</v>
      </c>
      <c r="G4" s="30">
        <v>315</v>
      </c>
      <c r="H4" s="65"/>
      <c r="I4" s="30"/>
      <c r="J4" s="30"/>
      <c r="K4" s="30"/>
      <c r="L4" s="30"/>
      <c r="M4" s="30"/>
    </row>
    <row r="5" spans="1:17" x14ac:dyDescent="0.25">
      <c r="A5" s="8"/>
      <c r="B5" s="13"/>
      <c r="C5" s="17" t="s">
        <v>65</v>
      </c>
      <c r="D5" s="29" t="s">
        <v>66</v>
      </c>
      <c r="E5" s="29" t="s">
        <v>66</v>
      </c>
      <c r="F5" s="29" t="s">
        <v>66</v>
      </c>
      <c r="G5" s="29" t="s">
        <v>66</v>
      </c>
      <c r="H5" s="65"/>
      <c r="I5" s="29"/>
      <c r="J5" s="29"/>
      <c r="K5" s="29"/>
      <c r="L5" s="29"/>
      <c r="M5" s="30"/>
    </row>
    <row r="6" spans="1:17" x14ac:dyDescent="0.25">
      <c r="A6" s="8"/>
      <c r="B6" s="13"/>
      <c r="C6" s="75"/>
      <c r="D6" s="76"/>
      <c r="E6" s="76"/>
      <c r="F6" s="76"/>
      <c r="G6" s="76"/>
      <c r="H6" s="77"/>
      <c r="I6" s="76"/>
      <c r="J6" s="76"/>
      <c r="K6" s="76"/>
      <c r="L6" s="76"/>
      <c r="M6" s="78"/>
    </row>
    <row r="7" spans="1:17" ht="15" customHeight="1" x14ac:dyDescent="0.25">
      <c r="A7" s="3" t="s">
        <v>0</v>
      </c>
      <c r="B7" s="9"/>
      <c r="C7" s="4"/>
      <c r="D7" s="31"/>
      <c r="E7" s="31"/>
      <c r="F7" s="31"/>
      <c r="G7" s="31"/>
      <c r="H7" s="66"/>
      <c r="I7" s="31"/>
      <c r="J7" s="31"/>
      <c r="K7" s="31"/>
      <c r="L7" s="31"/>
      <c r="M7" s="32"/>
    </row>
    <row r="8" spans="1:17" ht="15" customHeight="1" x14ac:dyDescent="0.35">
      <c r="A8" s="8"/>
      <c r="B8" s="12"/>
      <c r="C8" s="2" t="s">
        <v>5</v>
      </c>
      <c r="D8" s="33">
        <v>2.8000000000000001E-2</v>
      </c>
      <c r="E8" s="33">
        <v>2.8000000000000001E-2</v>
      </c>
      <c r="F8" s="33">
        <v>5.6000000000000001E-2</v>
      </c>
      <c r="G8" s="33">
        <v>5.6000000000000001E-2</v>
      </c>
      <c r="H8" s="67"/>
      <c r="I8" s="33"/>
      <c r="J8" s="33"/>
      <c r="K8" s="33"/>
      <c r="L8" s="33"/>
      <c r="M8" s="33"/>
    </row>
    <row r="9" spans="1:17" ht="15" customHeight="1" x14ac:dyDescent="0.35">
      <c r="A9" s="8"/>
      <c r="B9" s="12"/>
      <c r="C9" s="2" t="s">
        <v>4</v>
      </c>
      <c r="D9" s="34">
        <v>1.1606756368099993</v>
      </c>
      <c r="E9" s="34">
        <v>1.1606756368099993</v>
      </c>
      <c r="F9" s="34">
        <v>1.1477194779213256</v>
      </c>
      <c r="G9" s="34">
        <v>1.1477194779213256</v>
      </c>
      <c r="H9" s="67"/>
      <c r="I9" s="34"/>
      <c r="J9" s="34"/>
      <c r="K9" s="34"/>
      <c r="L9" s="34"/>
      <c r="M9" s="34"/>
    </row>
    <row r="10" spans="1:17" ht="15" customHeight="1" x14ac:dyDescent="0.35">
      <c r="A10" s="19"/>
      <c r="B10" s="22"/>
      <c r="C10" s="2" t="s">
        <v>6</v>
      </c>
      <c r="D10" s="34">
        <v>0</v>
      </c>
      <c r="E10" s="34">
        <v>0</v>
      </c>
      <c r="F10" s="34">
        <v>0</v>
      </c>
      <c r="G10" s="34">
        <v>0</v>
      </c>
      <c r="H10" s="68"/>
      <c r="I10" s="34"/>
      <c r="J10" s="34"/>
      <c r="K10" s="34"/>
      <c r="L10" s="34"/>
      <c r="M10" s="34"/>
    </row>
    <row r="11" spans="1:17" ht="15" customHeight="1" x14ac:dyDescent="0.25">
      <c r="A11" s="3" t="s">
        <v>3</v>
      </c>
      <c r="B11" s="9"/>
      <c r="C11" s="4"/>
      <c r="D11" s="36"/>
      <c r="E11" s="36"/>
      <c r="F11" s="35"/>
      <c r="G11" s="35"/>
      <c r="H11" s="5"/>
      <c r="I11" s="36"/>
      <c r="J11" s="35"/>
      <c r="K11" s="36"/>
      <c r="L11" s="35"/>
      <c r="M11" s="36"/>
    </row>
    <row r="12" spans="1:17" ht="15" customHeight="1" x14ac:dyDescent="0.25">
      <c r="A12" s="8"/>
      <c r="B12" s="12"/>
      <c r="C12" s="2" t="s">
        <v>2</v>
      </c>
      <c r="D12" s="34">
        <v>72.150704787481772</v>
      </c>
      <c r="E12" s="34">
        <v>101.22835484186075</v>
      </c>
      <c r="F12" s="34">
        <v>167.8975419139654</v>
      </c>
      <c r="G12" s="34">
        <v>211.23536828276613</v>
      </c>
      <c r="H12" s="67"/>
      <c r="I12" s="34"/>
      <c r="J12" s="34"/>
      <c r="K12" s="34"/>
      <c r="L12" s="34"/>
      <c r="M12" s="34"/>
    </row>
    <row r="13" spans="1:17" ht="15" customHeight="1" x14ac:dyDescent="0.25">
      <c r="A13" s="8"/>
      <c r="B13" s="12"/>
      <c r="C13" s="2" t="s">
        <v>1</v>
      </c>
      <c r="D13" s="34">
        <v>0.51229522930618698</v>
      </c>
      <c r="E13" s="34">
        <v>0.47504778687308447</v>
      </c>
      <c r="F13" s="34">
        <v>0.47263608412786201</v>
      </c>
      <c r="G13" s="34">
        <v>0.44851836603989853</v>
      </c>
      <c r="H13" s="67"/>
      <c r="I13" s="34"/>
      <c r="J13" s="34"/>
      <c r="K13" s="34"/>
      <c r="L13" s="34"/>
      <c r="M13" s="34"/>
    </row>
    <row r="14" spans="1:17" ht="15" customHeight="1" x14ac:dyDescent="0.35">
      <c r="A14" s="23"/>
      <c r="B14" s="24"/>
      <c r="C14" s="2" t="s">
        <v>7</v>
      </c>
      <c r="D14" s="72">
        <v>2.0106192982974676E-2</v>
      </c>
      <c r="E14" s="72">
        <v>3.1415926535897934E-2</v>
      </c>
      <c r="F14" s="72">
        <v>4.9087385212340517E-2</v>
      </c>
      <c r="G14" s="72">
        <v>7.793113276311181E-2</v>
      </c>
      <c r="H14" s="68"/>
      <c r="I14" s="33"/>
      <c r="J14" s="33"/>
      <c r="K14" s="33"/>
      <c r="L14" s="33"/>
      <c r="M14" s="33"/>
    </row>
    <row r="15" spans="1:17" ht="15" customHeight="1" x14ac:dyDescent="0.25">
      <c r="A15" s="3" t="s">
        <v>26</v>
      </c>
      <c r="B15" s="9"/>
      <c r="C15" s="4"/>
      <c r="D15" s="5"/>
      <c r="E15" s="5"/>
      <c r="F15" s="5"/>
      <c r="G15" s="5"/>
      <c r="H15" s="69"/>
      <c r="I15" s="5"/>
      <c r="J15" s="10"/>
      <c r="K15" s="10"/>
      <c r="L15" s="10"/>
      <c r="M15" s="11"/>
    </row>
    <row r="16" spans="1:17" ht="15" customHeight="1" x14ac:dyDescent="0.25">
      <c r="A16" s="25"/>
      <c r="B16" s="26" t="s">
        <v>27</v>
      </c>
      <c r="C16" s="2" t="s">
        <v>2</v>
      </c>
      <c r="D16" s="34" t="s">
        <v>69</v>
      </c>
      <c r="E16" s="34" t="s">
        <v>69</v>
      </c>
      <c r="F16" s="34" t="s">
        <v>69</v>
      </c>
      <c r="G16" s="34" t="s">
        <v>69</v>
      </c>
      <c r="H16" s="68"/>
      <c r="I16" s="34"/>
      <c r="J16" s="39"/>
      <c r="K16" s="39"/>
      <c r="L16" s="39"/>
      <c r="M16" s="39"/>
    </row>
    <row r="17" spans="1:13" ht="15" customHeight="1" x14ac:dyDescent="0.25">
      <c r="A17" s="8"/>
      <c r="B17" s="12"/>
      <c r="C17" s="2" t="s">
        <v>1</v>
      </c>
      <c r="D17" s="34" t="s">
        <v>69</v>
      </c>
      <c r="E17" s="34" t="s">
        <v>69</v>
      </c>
      <c r="F17" s="34" t="s">
        <v>69</v>
      </c>
      <c r="G17" s="34" t="s">
        <v>69</v>
      </c>
      <c r="H17" s="68"/>
      <c r="I17" s="34"/>
      <c r="J17" s="39"/>
      <c r="K17" s="39"/>
      <c r="L17" s="39"/>
      <c r="M17" s="39"/>
    </row>
    <row r="18" spans="1:13" ht="15" customHeight="1" x14ac:dyDescent="0.25">
      <c r="A18" s="25"/>
      <c r="B18" s="26" t="s">
        <v>28</v>
      </c>
      <c r="C18" s="2" t="s">
        <v>2</v>
      </c>
      <c r="D18" s="34" t="s">
        <v>69</v>
      </c>
      <c r="E18" s="34" t="s">
        <v>69</v>
      </c>
      <c r="F18" s="34" t="s">
        <v>69</v>
      </c>
      <c r="G18" s="34" t="s">
        <v>69</v>
      </c>
      <c r="H18" s="68"/>
      <c r="I18" s="34"/>
      <c r="J18" s="39"/>
      <c r="K18" s="39"/>
      <c r="L18" s="39"/>
      <c r="M18" s="39"/>
    </row>
    <row r="19" spans="1:13" ht="15" customHeight="1" x14ac:dyDescent="0.25">
      <c r="A19" s="8"/>
      <c r="B19" s="13"/>
      <c r="C19" s="2" t="s">
        <v>1</v>
      </c>
      <c r="D19" s="34" t="s">
        <v>69</v>
      </c>
      <c r="E19" s="34" t="s">
        <v>69</v>
      </c>
      <c r="F19" s="34" t="s">
        <v>69</v>
      </c>
      <c r="G19" s="34" t="s">
        <v>69</v>
      </c>
      <c r="H19" s="68"/>
      <c r="I19" s="34"/>
      <c r="J19" s="39"/>
      <c r="K19" s="39"/>
      <c r="L19" s="39"/>
      <c r="M19" s="39"/>
    </row>
    <row r="20" spans="1:13" ht="15" customHeight="1" x14ac:dyDescent="0.25">
      <c r="A20" s="25"/>
      <c r="B20" s="26" t="s">
        <v>29</v>
      </c>
      <c r="C20" s="2" t="s">
        <v>2</v>
      </c>
      <c r="D20" s="34" t="s">
        <v>69</v>
      </c>
      <c r="E20" s="34" t="s">
        <v>69</v>
      </c>
      <c r="F20" s="34" t="s">
        <v>69</v>
      </c>
      <c r="G20" s="34" t="s">
        <v>69</v>
      </c>
      <c r="H20" s="68"/>
      <c r="I20" s="34"/>
      <c r="J20" s="39"/>
      <c r="K20" s="39"/>
      <c r="L20" s="39"/>
      <c r="M20" s="39"/>
    </row>
    <row r="21" spans="1:13" ht="15" customHeight="1" x14ac:dyDescent="0.25">
      <c r="A21" s="8"/>
      <c r="B21" s="13"/>
      <c r="C21" s="2" t="s">
        <v>1</v>
      </c>
      <c r="D21" s="34" t="s">
        <v>69</v>
      </c>
      <c r="E21" s="34" t="s">
        <v>69</v>
      </c>
      <c r="F21" s="34" t="s">
        <v>69</v>
      </c>
      <c r="G21" s="34" t="s">
        <v>69</v>
      </c>
      <c r="H21" s="68"/>
      <c r="I21" s="34"/>
      <c r="J21" s="39"/>
      <c r="K21" s="39"/>
      <c r="L21" s="39"/>
      <c r="M21" s="39"/>
    </row>
    <row r="22" spans="1:13" ht="15" customHeight="1" x14ac:dyDescent="0.25">
      <c r="A22" s="25"/>
      <c r="B22" s="26" t="s">
        <v>30</v>
      </c>
      <c r="C22" s="2" t="s">
        <v>2</v>
      </c>
      <c r="D22" s="34" t="s">
        <v>69</v>
      </c>
      <c r="E22" s="34" t="s">
        <v>69</v>
      </c>
      <c r="F22" s="34" t="s">
        <v>69</v>
      </c>
      <c r="G22" s="34" t="s">
        <v>69</v>
      </c>
      <c r="H22" s="68"/>
      <c r="I22" s="34"/>
      <c r="J22" s="39"/>
      <c r="K22" s="39"/>
      <c r="L22" s="39"/>
      <c r="M22" s="39"/>
    </row>
    <row r="23" spans="1:13" ht="15" customHeight="1" x14ac:dyDescent="0.25">
      <c r="A23" s="8"/>
      <c r="B23" s="13"/>
      <c r="C23" s="2" t="s">
        <v>1</v>
      </c>
      <c r="D23" s="34" t="s">
        <v>69</v>
      </c>
      <c r="E23" s="34" t="s">
        <v>69</v>
      </c>
      <c r="F23" s="34" t="s">
        <v>69</v>
      </c>
      <c r="G23" s="34" t="s">
        <v>69</v>
      </c>
      <c r="H23" s="68"/>
      <c r="I23" s="34"/>
      <c r="J23" s="39"/>
      <c r="K23" s="39"/>
      <c r="L23" s="39"/>
      <c r="M23" s="39"/>
    </row>
    <row r="24" spans="1:13" ht="15" customHeight="1" x14ac:dyDescent="0.25">
      <c r="A24" s="25"/>
      <c r="B24" s="26" t="s">
        <v>31</v>
      </c>
      <c r="C24" s="2" t="s">
        <v>2</v>
      </c>
      <c r="D24" s="34" t="s">
        <v>69</v>
      </c>
      <c r="E24" s="34" t="s">
        <v>69</v>
      </c>
      <c r="F24" s="34" t="s">
        <v>69</v>
      </c>
      <c r="G24" s="34" t="s">
        <v>69</v>
      </c>
      <c r="H24" s="68"/>
      <c r="I24" s="34"/>
      <c r="J24" s="39"/>
      <c r="K24" s="39"/>
      <c r="L24" s="39"/>
      <c r="M24" s="39"/>
    </row>
    <row r="25" spans="1:13" ht="15" customHeight="1" x14ac:dyDescent="0.25">
      <c r="A25" s="8"/>
      <c r="B25" s="13"/>
      <c r="C25" s="2" t="s">
        <v>1</v>
      </c>
      <c r="D25" s="34" t="s">
        <v>69</v>
      </c>
      <c r="E25" s="34" t="s">
        <v>69</v>
      </c>
      <c r="F25" s="34" t="s">
        <v>69</v>
      </c>
      <c r="G25" s="34" t="s">
        <v>69</v>
      </c>
      <c r="H25" s="68"/>
      <c r="I25" s="34"/>
      <c r="J25" s="39"/>
      <c r="K25" s="39"/>
      <c r="L25" s="39"/>
      <c r="M25" s="39"/>
    </row>
    <row r="26" spans="1:13" ht="15" customHeight="1" x14ac:dyDescent="0.25">
      <c r="A26" s="3" t="s">
        <v>22</v>
      </c>
      <c r="B26" s="9"/>
      <c r="C26" s="4"/>
      <c r="D26" s="37"/>
      <c r="E26" s="37"/>
      <c r="F26" s="37"/>
      <c r="G26" s="37"/>
      <c r="H26" s="69"/>
      <c r="I26" s="37"/>
      <c r="J26" s="37"/>
      <c r="K26" s="38"/>
      <c r="L26" s="38"/>
      <c r="M26" s="36"/>
    </row>
    <row r="27" spans="1:13" ht="15" customHeight="1" x14ac:dyDescent="0.35">
      <c r="A27" s="8"/>
      <c r="B27" s="12"/>
      <c r="C27" s="2" t="s">
        <v>5</v>
      </c>
      <c r="D27" s="33" t="s">
        <v>69</v>
      </c>
      <c r="E27" s="33" t="s">
        <v>69</v>
      </c>
      <c r="F27" s="33" t="s">
        <v>69</v>
      </c>
      <c r="G27" s="33" t="s">
        <v>69</v>
      </c>
      <c r="H27" s="68"/>
      <c r="I27" s="34"/>
      <c r="J27" s="39"/>
      <c r="K27" s="39"/>
      <c r="L27" s="39"/>
      <c r="M27" s="39"/>
    </row>
    <row r="28" spans="1:13" ht="15" customHeight="1" x14ac:dyDescent="0.35">
      <c r="A28" s="8"/>
      <c r="B28" s="12"/>
      <c r="C28" s="2" t="s">
        <v>23</v>
      </c>
      <c r="D28" s="73" t="s">
        <v>69</v>
      </c>
      <c r="E28" s="73" t="s">
        <v>69</v>
      </c>
      <c r="F28" s="73" t="s">
        <v>69</v>
      </c>
      <c r="G28" s="73" t="s">
        <v>69</v>
      </c>
      <c r="H28" s="68"/>
      <c r="I28" s="34"/>
      <c r="J28" s="39"/>
      <c r="K28" s="39"/>
      <c r="L28" s="39"/>
      <c r="M28" s="39"/>
    </row>
    <row r="29" spans="1:13" ht="15" customHeight="1" x14ac:dyDescent="0.35">
      <c r="A29" s="8"/>
      <c r="B29" s="13"/>
      <c r="C29" s="2" t="s">
        <v>6</v>
      </c>
      <c r="D29" s="73" t="s">
        <v>69</v>
      </c>
      <c r="E29" s="73" t="s">
        <v>69</v>
      </c>
      <c r="F29" s="73" t="s">
        <v>69</v>
      </c>
      <c r="G29" s="73" t="s">
        <v>69</v>
      </c>
      <c r="H29" s="68"/>
      <c r="I29" s="34"/>
      <c r="J29" s="39"/>
      <c r="K29" s="39"/>
      <c r="L29" s="39"/>
      <c r="M29" s="39"/>
    </row>
    <row r="30" spans="1:13" ht="15" customHeight="1" x14ac:dyDescent="0.25">
      <c r="A30" s="3" t="s">
        <v>9</v>
      </c>
      <c r="B30" s="9"/>
      <c r="C30" s="4"/>
      <c r="D30" s="36"/>
      <c r="E30" s="36"/>
      <c r="F30" s="35"/>
      <c r="G30" s="35"/>
      <c r="H30" s="69"/>
      <c r="I30" s="36"/>
      <c r="J30" s="35"/>
      <c r="K30" s="36"/>
      <c r="L30" s="35"/>
      <c r="M30" s="36"/>
    </row>
    <row r="31" spans="1:13" ht="15" customHeight="1" x14ac:dyDescent="0.25">
      <c r="A31" s="8"/>
      <c r="B31" s="12"/>
      <c r="C31" s="2" t="s">
        <v>2</v>
      </c>
      <c r="D31" s="34">
        <v>29.363169942085673</v>
      </c>
      <c r="E31" s="34">
        <v>28.313348418565713</v>
      </c>
      <c r="F31" s="34">
        <v>27.396272709101584</v>
      </c>
      <c r="G31" s="34">
        <v>31.778130404510026</v>
      </c>
      <c r="H31" s="68"/>
      <c r="I31" s="34"/>
      <c r="J31" s="34"/>
      <c r="K31" s="34"/>
      <c r="L31" s="34"/>
      <c r="M31" s="34"/>
    </row>
    <row r="32" spans="1:13" ht="15" customHeight="1" x14ac:dyDescent="0.25">
      <c r="A32" s="19"/>
      <c r="B32" s="22"/>
      <c r="C32" s="2" t="s">
        <v>1</v>
      </c>
      <c r="D32" s="74">
        <v>-134.20238324121334</v>
      </c>
      <c r="E32" s="74">
        <v>-135.99061797742971</v>
      </c>
      <c r="F32" s="74">
        <v>-142.79949916146498</v>
      </c>
      <c r="G32" s="74">
        <v>-177.07679234062837</v>
      </c>
      <c r="H32" s="68"/>
      <c r="I32" s="34"/>
      <c r="J32" s="34"/>
      <c r="K32" s="34"/>
      <c r="L32" s="34"/>
      <c r="M32" s="34"/>
    </row>
    <row r="33" spans="1:13" ht="15" customHeight="1" x14ac:dyDescent="0.25">
      <c r="A33" s="3" t="s">
        <v>10</v>
      </c>
      <c r="B33" s="9"/>
      <c r="C33" s="4"/>
      <c r="D33" s="40"/>
      <c r="E33" s="40"/>
      <c r="F33" s="37"/>
      <c r="G33" s="37"/>
      <c r="H33" s="69"/>
      <c r="I33" s="40"/>
      <c r="J33" s="37"/>
      <c r="K33" s="40"/>
      <c r="L33" s="37"/>
      <c r="M33" s="40"/>
    </row>
    <row r="34" spans="1:13" ht="15" customHeight="1" x14ac:dyDescent="0.25">
      <c r="A34" s="8"/>
      <c r="B34" s="12"/>
      <c r="C34" s="2" t="s">
        <v>2</v>
      </c>
      <c r="D34" s="34">
        <v>29.097554102550468</v>
      </c>
      <c r="E34" s="34">
        <v>28.360151647356112</v>
      </c>
      <c r="F34" s="34">
        <v>27.398470310796515</v>
      </c>
      <c r="G34" s="34">
        <v>29.105047321436455</v>
      </c>
      <c r="H34" s="68"/>
      <c r="I34" s="34"/>
      <c r="J34" s="34"/>
      <c r="K34" s="34"/>
      <c r="L34" s="34"/>
      <c r="M34" s="34"/>
    </row>
    <row r="35" spans="1:13" ht="15" customHeight="1" x14ac:dyDescent="0.25">
      <c r="A35" s="19"/>
      <c r="B35" s="22"/>
      <c r="C35" s="2" t="s">
        <v>1</v>
      </c>
      <c r="D35" s="34">
        <v>-127.94993851943011</v>
      </c>
      <c r="E35" s="34">
        <v>-130.81452806062265</v>
      </c>
      <c r="F35" s="34">
        <v>-137.61925419370704</v>
      </c>
      <c r="G35" s="34">
        <v>-154.24641045045891</v>
      </c>
      <c r="H35" s="68"/>
      <c r="I35" s="34"/>
      <c r="J35" s="34"/>
      <c r="K35" s="34"/>
      <c r="L35" s="34"/>
      <c r="M35" s="34"/>
    </row>
    <row r="36" spans="1:13" ht="15" customHeight="1" x14ac:dyDescent="0.25">
      <c r="A36" s="3" t="s">
        <v>8</v>
      </c>
      <c r="B36" s="9"/>
      <c r="C36" s="4"/>
      <c r="D36" s="40"/>
      <c r="E36" s="40"/>
      <c r="F36" s="37"/>
      <c r="G36" s="37"/>
      <c r="H36" s="69"/>
      <c r="I36" s="40"/>
      <c r="J36" s="37"/>
      <c r="K36" s="40"/>
      <c r="L36" s="37"/>
      <c r="M36" s="40"/>
    </row>
    <row r="37" spans="1:13" ht="15" customHeight="1" x14ac:dyDescent="0.25">
      <c r="A37" s="27"/>
      <c r="B37" s="17" t="s">
        <v>32</v>
      </c>
      <c r="C37" s="2" t="s">
        <v>2</v>
      </c>
      <c r="D37" s="34">
        <v>20.045920572570399</v>
      </c>
      <c r="E37" s="34">
        <v>21.230536603061246</v>
      </c>
      <c r="F37" s="34">
        <v>18.839911259631222</v>
      </c>
      <c r="G37" s="34">
        <v>19.661342441474439</v>
      </c>
      <c r="H37" s="67"/>
      <c r="I37" s="34"/>
      <c r="J37" s="34"/>
      <c r="K37" s="41"/>
      <c r="L37" s="41"/>
      <c r="M37" s="34"/>
    </row>
    <row r="38" spans="1:13" ht="15" customHeight="1" x14ac:dyDescent="0.25">
      <c r="A38" s="27"/>
      <c r="B38" s="17"/>
      <c r="C38" s="2" t="s">
        <v>1</v>
      </c>
      <c r="D38" s="34">
        <v>-74.263715329151864</v>
      </c>
      <c r="E38" s="34">
        <v>-79.668305057913045</v>
      </c>
      <c r="F38" s="34">
        <v>-75.15128734414229</v>
      </c>
      <c r="G38" s="34">
        <v>-83.788319136487843</v>
      </c>
      <c r="H38" s="67"/>
      <c r="I38" s="34"/>
      <c r="J38" s="34"/>
      <c r="K38" s="41"/>
      <c r="L38" s="41"/>
      <c r="M38" s="34"/>
    </row>
    <row r="39" spans="1:13" ht="15" customHeight="1" x14ac:dyDescent="0.25">
      <c r="A39" s="27"/>
      <c r="B39" s="17" t="s">
        <v>33</v>
      </c>
      <c r="C39" s="2" t="s">
        <v>2</v>
      </c>
      <c r="D39" s="34">
        <v>21.699535826033827</v>
      </c>
      <c r="E39" s="34">
        <v>24.614849617586206</v>
      </c>
      <c r="F39" s="34">
        <v>23.56019961009331</v>
      </c>
      <c r="G39" s="34">
        <v>23.79496470685061</v>
      </c>
      <c r="H39" s="67"/>
      <c r="I39" s="34"/>
      <c r="J39" s="34"/>
      <c r="K39" s="41"/>
      <c r="L39" s="41"/>
      <c r="M39" s="34"/>
    </row>
    <row r="40" spans="1:13" ht="15" customHeight="1" x14ac:dyDescent="0.25">
      <c r="A40" s="27"/>
      <c r="B40" s="17"/>
      <c r="C40" s="2" t="s">
        <v>1</v>
      </c>
      <c r="D40" s="34">
        <v>-83.54023740592875</v>
      </c>
      <c r="E40" s="34">
        <v>-104.96670759885104</v>
      </c>
      <c r="F40" s="34">
        <v>-109.35386578164278</v>
      </c>
      <c r="G40" s="34">
        <v>-117.11283316305463</v>
      </c>
      <c r="H40" s="67"/>
      <c r="I40" s="34"/>
      <c r="J40" s="34"/>
      <c r="K40" s="41"/>
      <c r="L40" s="41"/>
      <c r="M40" s="34"/>
    </row>
    <row r="41" spans="1:13" ht="15" customHeight="1" x14ac:dyDescent="0.25">
      <c r="A41" s="27"/>
      <c r="B41" s="17" t="s">
        <v>34</v>
      </c>
      <c r="C41" s="2" t="s">
        <v>2</v>
      </c>
      <c r="D41" s="34">
        <v>31.844907107531171</v>
      </c>
      <c r="E41" s="34">
        <v>36.42740133718474</v>
      </c>
      <c r="F41" s="34">
        <v>35.719802402077931</v>
      </c>
      <c r="G41" s="34">
        <v>36.752092101302893</v>
      </c>
      <c r="H41" s="67"/>
      <c r="I41" s="34"/>
      <c r="J41" s="34"/>
      <c r="K41" s="41"/>
      <c r="L41" s="41"/>
      <c r="M41" s="34"/>
    </row>
    <row r="42" spans="1:13" ht="15" customHeight="1" x14ac:dyDescent="0.25">
      <c r="A42" s="27"/>
      <c r="B42" s="17"/>
      <c r="C42" s="2" t="s">
        <v>1</v>
      </c>
      <c r="D42" s="34">
        <v>-144.81587172579182</v>
      </c>
      <c r="E42" s="34">
        <v>-181.57592014603546</v>
      </c>
      <c r="F42" s="34">
        <v>-193.47832042639189</v>
      </c>
      <c r="G42" s="34">
        <v>-206.16309453192366</v>
      </c>
      <c r="H42" s="67"/>
      <c r="I42" s="34"/>
      <c r="J42" s="34"/>
      <c r="K42" s="41"/>
      <c r="L42" s="41"/>
      <c r="M42" s="34"/>
    </row>
    <row r="43" spans="1:13" ht="15" customHeight="1" x14ac:dyDescent="0.25">
      <c r="A43" s="27"/>
      <c r="B43" s="17" t="s">
        <v>35</v>
      </c>
      <c r="C43" s="2" t="s">
        <v>2</v>
      </c>
      <c r="D43" s="34">
        <v>40.871692088599801</v>
      </c>
      <c r="E43" s="34">
        <v>44.851503026524419</v>
      </c>
      <c r="F43" s="34">
        <v>46.098061041912601</v>
      </c>
      <c r="G43" s="34">
        <v>45.604379362122032</v>
      </c>
      <c r="H43" s="67"/>
      <c r="I43" s="34"/>
      <c r="J43" s="34"/>
      <c r="K43" s="41"/>
      <c r="L43" s="41"/>
      <c r="M43" s="34"/>
    </row>
    <row r="44" spans="1:13" ht="15" customHeight="1" x14ac:dyDescent="0.25">
      <c r="A44" s="27"/>
      <c r="B44" s="17"/>
      <c r="C44" s="2" t="s">
        <v>1</v>
      </c>
      <c r="D44" s="34">
        <v>-200.72795464034894</v>
      </c>
      <c r="E44" s="34">
        <v>-237.53523763083683</v>
      </c>
      <c r="F44" s="34">
        <v>-265.89875313094313</v>
      </c>
      <c r="G44" s="34">
        <v>-270.76085858889576</v>
      </c>
      <c r="H44" s="67"/>
      <c r="I44" s="34"/>
      <c r="J44" s="34"/>
      <c r="K44" s="41"/>
      <c r="L44" s="41"/>
      <c r="M44" s="34"/>
    </row>
    <row r="45" spans="1:13" ht="15" customHeight="1" x14ac:dyDescent="0.25">
      <c r="A45" s="27"/>
      <c r="B45" s="17" t="s">
        <v>36</v>
      </c>
      <c r="C45" s="2" t="s">
        <v>2</v>
      </c>
      <c r="D45" s="34">
        <v>49.141405461112548</v>
      </c>
      <c r="E45" s="34">
        <v>52.116181337748323</v>
      </c>
      <c r="F45" s="34">
        <v>54.617444908816147</v>
      </c>
      <c r="G45" s="34">
        <v>50.13180571062189</v>
      </c>
      <c r="H45" s="67"/>
      <c r="I45" s="34"/>
      <c r="J45" s="34"/>
      <c r="K45" s="41"/>
      <c r="L45" s="41"/>
      <c r="M45" s="34"/>
    </row>
    <row r="46" spans="1:13" ht="15" customHeight="1" x14ac:dyDescent="0.25">
      <c r="A46" s="27"/>
      <c r="B46" s="17"/>
      <c r="C46" s="2" t="s">
        <v>1</v>
      </c>
      <c r="D46" s="34">
        <v>-257.42734831617048</v>
      </c>
      <c r="E46" s="34">
        <v>-291.51126409722355</v>
      </c>
      <c r="F46" s="34">
        <v>-331.37687112054124</v>
      </c>
      <c r="G46" s="34">
        <v>-311.04983819742768</v>
      </c>
      <c r="H46" s="67"/>
      <c r="I46" s="34"/>
      <c r="J46" s="34"/>
      <c r="K46" s="41"/>
      <c r="L46" s="41"/>
      <c r="M46" s="34"/>
    </row>
    <row r="47" spans="1:13" ht="15" customHeight="1" x14ac:dyDescent="0.25">
      <c r="A47" s="27"/>
      <c r="B47" s="17" t="s">
        <v>37</v>
      </c>
      <c r="C47" s="2" t="s">
        <v>2</v>
      </c>
      <c r="D47" s="34">
        <v>64.225008965013288</v>
      </c>
      <c r="E47" s="34">
        <v>48.206730697796345</v>
      </c>
      <c r="F47" s="34">
        <v>56.916383365358058</v>
      </c>
      <c r="G47" s="34">
        <v>48.369350724468397</v>
      </c>
      <c r="H47" s="67"/>
      <c r="I47" s="34"/>
      <c r="J47" s="34"/>
      <c r="K47" s="41"/>
      <c r="L47" s="41"/>
      <c r="M47" s="34"/>
    </row>
    <row r="48" spans="1:13" ht="15" customHeight="1" x14ac:dyDescent="0.25">
      <c r="A48" s="27"/>
      <c r="B48" s="17"/>
      <c r="C48" s="2" t="s">
        <v>1</v>
      </c>
      <c r="D48" s="34">
        <v>-358.79314652469071</v>
      </c>
      <c r="E48" s="34">
        <v>-277.11280076830559</v>
      </c>
      <c r="F48" s="34">
        <v>-357.28252141778682</v>
      </c>
      <c r="G48" s="34">
        <v>-308.24367549284267</v>
      </c>
      <c r="H48" s="67"/>
      <c r="I48" s="34"/>
      <c r="J48" s="34"/>
      <c r="K48" s="41"/>
      <c r="L48" s="41"/>
      <c r="M48" s="34"/>
    </row>
    <row r="49" spans="1:13" ht="15" customHeight="1" x14ac:dyDescent="0.25">
      <c r="A49" s="27"/>
      <c r="B49" s="17" t="s">
        <v>38</v>
      </c>
      <c r="C49" s="2" t="s">
        <v>2</v>
      </c>
      <c r="D49" s="34" t="s">
        <v>69</v>
      </c>
      <c r="E49" s="34" t="s">
        <v>69</v>
      </c>
      <c r="F49" s="34" t="s">
        <v>69</v>
      </c>
      <c r="G49" s="34" t="s">
        <v>69</v>
      </c>
      <c r="H49" s="67"/>
      <c r="I49" s="34"/>
      <c r="J49" s="34"/>
      <c r="K49" s="41"/>
      <c r="L49" s="41"/>
      <c r="M49" s="34"/>
    </row>
    <row r="50" spans="1:13" ht="15" customHeight="1" x14ac:dyDescent="0.25">
      <c r="A50" s="28"/>
      <c r="B50" s="21"/>
      <c r="C50" s="2" t="s">
        <v>1</v>
      </c>
      <c r="D50" s="34" t="s">
        <v>69</v>
      </c>
      <c r="E50" s="34" t="s">
        <v>69</v>
      </c>
      <c r="F50" s="34" t="s">
        <v>69</v>
      </c>
      <c r="G50" s="34" t="s">
        <v>69</v>
      </c>
      <c r="H50" s="67"/>
      <c r="I50" s="34"/>
      <c r="J50" s="34"/>
      <c r="K50" s="41"/>
      <c r="L50" s="41"/>
      <c r="M50" s="34"/>
    </row>
    <row r="51" spans="1:13" x14ac:dyDescent="0.25">
      <c r="A51" t="s">
        <v>39</v>
      </c>
    </row>
  </sheetData>
  <sheetProtection algorithmName="SHA-512" hashValue="mWg1CkhHjD16UkJzenRSXNw73YIG6MM5kKjr/mUYXkPwM+U6toCcmMvoBTPa4/U/FuS/PT+LZkk/A7EKwyjH+Q==" saltValue="WBrxmKrcf/4j9x6XJaG2Zw==" spinCount="100000" sheet="1" objects="1" scenarios="1"/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D33" sqref="D33"/>
    </sheetView>
  </sheetViews>
  <sheetFormatPr defaultRowHeight="12" x14ac:dyDescent="0.2"/>
  <cols>
    <col min="1" max="1" width="9.140625" style="45"/>
    <col min="2" max="2" width="13.85546875" style="45" bestFit="1" customWidth="1"/>
    <col min="3" max="3" width="13.42578125" style="45" bestFit="1" customWidth="1"/>
    <col min="4" max="4" width="14.85546875" style="45" bestFit="1" customWidth="1"/>
    <col min="5" max="5" width="13.42578125" style="45" bestFit="1" customWidth="1"/>
    <col min="6" max="11" width="10.85546875" style="45" bestFit="1" customWidth="1"/>
    <col min="12" max="16384" width="9.140625" style="43"/>
  </cols>
  <sheetData>
    <row r="1" spans="1:15" x14ac:dyDescent="0.2">
      <c r="A1" s="45" t="s">
        <v>40</v>
      </c>
    </row>
    <row r="2" spans="1:15" x14ac:dyDescent="0.2">
      <c r="A2" s="47" t="str">
        <f>IF(ISBLANK(TechData!C1),"",TechData!C1)</f>
        <v>Type</v>
      </c>
      <c r="B2" s="46" t="e">
        <f>IF(ISBLANK(TechData!#REF!),"",TechData!#REF!)</f>
        <v>#REF!</v>
      </c>
      <c r="C2" s="46" t="str">
        <f>IF(ISBLANK(TechData!E1),"",TechData!E1)</f>
        <v>WR400S</v>
      </c>
      <c r="D2" s="46" t="str">
        <f>IF(ISBLANK(TechData!F1),"",TechData!F1)</f>
        <v>WR400S</v>
      </c>
      <c r="E2" s="46" t="str">
        <f>IF(ISBLANK(TechData!G1),"",TechData!G1)</f>
        <v>WR400S</v>
      </c>
      <c r="F2" s="46" t="str">
        <f>IF(ISBLANK(TechData!H1),"",TechData!H1)</f>
        <v/>
      </c>
      <c r="G2" s="46" t="str">
        <f>IF(ISBLANK(TechData!I1),"",TechData!I1)</f>
        <v/>
      </c>
      <c r="H2" s="46" t="str">
        <f>IF(ISBLANK(TechData!J1),"",TechData!J1)</f>
        <v/>
      </c>
      <c r="I2" s="46" t="str">
        <f>IF(ISBLANK(TechData!K1),"",TechData!K1)</f>
        <v/>
      </c>
      <c r="J2" s="46" t="str">
        <f>IF(ISBLANK(TechData!L1),"",TechData!L1)</f>
        <v/>
      </c>
      <c r="K2" s="46" t="str">
        <f>IF(ISBLANK(TechData!M1),"",TechData!M1)</f>
        <v/>
      </c>
    </row>
    <row r="3" spans="1:15" x14ac:dyDescent="0.2">
      <c r="A3" s="47" t="str">
        <f>IF(ISBLANK(TechData!C2),"",TechData!C2)</f>
        <v>Size</v>
      </c>
      <c r="B3" s="46" t="e">
        <f>IF(ISBLANK(TechData!#REF!),"",TechData!#REF!)</f>
        <v>#REF!</v>
      </c>
      <c r="C3" s="46">
        <f>IF(ISBLANK(TechData!E2),"",TechData!E2)</f>
        <v>200</v>
      </c>
      <c r="D3" s="46">
        <f>IF(ISBLANK(TechData!F2),"",TechData!F2)</f>
        <v>250</v>
      </c>
      <c r="E3" s="46">
        <f>IF(ISBLANK(TechData!G2),"",TechData!G2)</f>
        <v>315</v>
      </c>
      <c r="F3" s="46" t="str">
        <f>IF(ISBLANK(TechData!H2),"",TechData!H2)</f>
        <v/>
      </c>
      <c r="G3" s="46" t="str">
        <f>IF(ISBLANK(TechData!I2),"",TechData!I2)</f>
        <v/>
      </c>
      <c r="H3" s="46" t="str">
        <f>IF(ISBLANK(TechData!J2),"",TechData!J2)</f>
        <v/>
      </c>
      <c r="I3" s="46" t="str">
        <f>IF(ISBLANK(TechData!K2),"",TechData!K2)</f>
        <v/>
      </c>
      <c r="J3" s="46" t="str">
        <f>IF(ISBLANK(TechData!L2),"",TechData!L2)</f>
        <v/>
      </c>
      <c r="K3" s="46" t="str">
        <f>IF(ISBLANK(TechData!M2),"",TechData!M2)</f>
        <v/>
      </c>
      <c r="O3" s="44"/>
    </row>
    <row r="4" spans="1:15" x14ac:dyDescent="0.2">
      <c r="A4" s="47" t="str">
        <f>IF(ISBLANK(TechData!C3),"",TechData!C3)</f>
        <v>Plenum</v>
      </c>
      <c r="B4" s="46" t="e">
        <f>IF(ISBLANK(TechData!#REF!),"",TechData!#REF!)</f>
        <v>#REF!</v>
      </c>
      <c r="C4" s="46" t="str">
        <f>IF(ISBLANK(TechData!E3),"",TechData!E3)</f>
        <v>WP400S</v>
      </c>
      <c r="D4" s="46" t="str">
        <f>IF(ISBLANK(TechData!F3),"",TechData!F3)</f>
        <v>WP400S</v>
      </c>
      <c r="E4" s="46" t="str">
        <f>IF(ISBLANK(TechData!G3),"",TechData!G3)</f>
        <v>WP400S</v>
      </c>
      <c r="F4" s="46" t="str">
        <f>IF(ISBLANK(TechData!H3),"",TechData!H3)</f>
        <v/>
      </c>
      <c r="G4" s="46" t="str">
        <f>IF(ISBLANK(TechData!I3),"",TechData!I3)</f>
        <v/>
      </c>
      <c r="H4" s="46" t="str">
        <f>IF(ISBLANK(TechData!J3),"",TechData!J3)</f>
        <v/>
      </c>
      <c r="I4" s="46" t="str">
        <f>IF(ISBLANK(TechData!K3),"",TechData!K3)</f>
        <v/>
      </c>
      <c r="J4" s="46" t="str">
        <f>IF(ISBLANK(TechData!L3),"",TechData!L3)</f>
        <v/>
      </c>
      <c r="K4" s="46" t="str">
        <f>IF(ISBLANK(TechData!M3),"",TechData!M3)</f>
        <v/>
      </c>
    </row>
    <row r="5" spans="1:15" x14ac:dyDescent="0.2">
      <c r="A5" s="47" t="str">
        <f>IF(ISBLANK(TechData!C5),"",TechData!C5)</f>
        <v>Damper position</v>
      </c>
      <c r="B5" s="46" t="e">
        <f>IF(ISBLANK(TechData!#REF!),"",TechData!#REF!)</f>
        <v>#REF!</v>
      </c>
      <c r="C5" s="46" t="str">
        <f>IF(ISBLANK(TechData!E5),"",TechData!E5)</f>
        <v>100% (open)</v>
      </c>
      <c r="D5" s="46" t="str">
        <f>IF(ISBLANK(TechData!F5),"",TechData!F5)</f>
        <v>100% (open)</v>
      </c>
      <c r="E5" s="46" t="str">
        <f>IF(ISBLANK(TechData!G5),"",TechData!G5)</f>
        <v>100% (open)</v>
      </c>
      <c r="F5" s="46" t="str">
        <f>IF(ISBLANK(TechData!H5),"",TechData!H5)</f>
        <v/>
      </c>
      <c r="G5" s="46" t="str">
        <f>IF(ISBLANK(TechData!I5),"",TechData!I5)</f>
        <v/>
      </c>
      <c r="H5" s="46" t="str">
        <f>IF(ISBLANK(TechData!J5),"",TechData!J5)</f>
        <v/>
      </c>
      <c r="I5" s="46" t="str">
        <f>IF(ISBLANK(TechData!K5),"",TechData!K5)</f>
        <v/>
      </c>
      <c r="J5" s="46" t="str">
        <f>IF(ISBLANK(TechData!L5),"",TechData!L5)</f>
        <v/>
      </c>
      <c r="K5" s="46" t="str">
        <f>IF(ISBLANK(TechData!M5),"",TechData!M5)</f>
        <v/>
      </c>
    </row>
    <row r="6" spans="1:15" x14ac:dyDescent="0.2">
      <c r="A6" s="54" t="str">
        <f>IF(ISBLANK(TechData!C4),"",TechData!C4)</f>
        <v>Ø Spigot</v>
      </c>
      <c r="B6" s="55" t="e">
        <f>IF(ISBLANK(TechData!#REF!),"",TechData!#REF!)</f>
        <v>#REF!</v>
      </c>
      <c r="C6" s="55">
        <f>IF(ISBLANK(TechData!E4),"",TechData!E4)</f>
        <v>200</v>
      </c>
      <c r="D6" s="55">
        <f>IF(ISBLANK(TechData!F4),"",TechData!F4)</f>
        <v>250</v>
      </c>
      <c r="E6" s="55">
        <f>IF(ISBLANK(TechData!G4),"",TechData!G4)</f>
        <v>315</v>
      </c>
      <c r="F6" s="55" t="str">
        <f>IF(ISBLANK(TechData!H4),"",TechData!H4)</f>
        <v/>
      </c>
      <c r="G6" s="55" t="str">
        <f>IF(ISBLANK(TechData!I4),"",TechData!I4)</f>
        <v/>
      </c>
      <c r="H6" s="55" t="str">
        <f>IF(ISBLANK(TechData!J4),"",TechData!J4)</f>
        <v/>
      </c>
      <c r="I6" s="55" t="str">
        <f>IF(ISBLANK(TechData!K4),"",TechData!K4)</f>
        <v/>
      </c>
      <c r="J6" s="55" t="str">
        <f>IF(ISBLANK(TechData!L4),"",TechData!L4)</f>
        <v/>
      </c>
      <c r="K6" s="55" t="str">
        <f>IF(ISBLANK(TechData!M4),"",TechData!M4)</f>
        <v/>
      </c>
    </row>
    <row r="7" spans="1:15" ht="15" x14ac:dyDescent="0.25">
      <c r="A7" s="49" t="s">
        <v>2</v>
      </c>
    </row>
    <row r="8" spans="1:15" x14ac:dyDescent="0.2">
      <c r="A8" s="48" t="s">
        <v>41</v>
      </c>
    </row>
    <row r="9" spans="1:15" x14ac:dyDescent="0.2">
      <c r="A9" s="50">
        <v>4</v>
      </c>
      <c r="B9" s="51" t="e">
        <f>IF(ISBLANK(TechData!#REF!),"",TechData!#REF!)</f>
        <v>#REF!</v>
      </c>
      <c r="C9" s="51" t="str">
        <f>IF(ISBLANK(TechData!E16),"",TechData!E16)</f>
        <v/>
      </c>
      <c r="D9" s="51" t="str">
        <f>IF(ISBLANK(TechData!F16),"",TechData!F16)</f>
        <v/>
      </c>
      <c r="E9" s="51" t="str">
        <f>IF(ISBLANK(TechData!G16),"",TechData!G16)</f>
        <v/>
      </c>
      <c r="F9" s="51" t="str">
        <f>IF(ISBLANK(TechData!H16),"",TechData!H16)</f>
        <v/>
      </c>
      <c r="G9" s="51" t="str">
        <f>IF(ISBLANK(TechData!I16),"",TechData!I16)</f>
        <v/>
      </c>
      <c r="H9" s="51" t="str">
        <f>IF(ISBLANK(TechData!J16),"",TechData!J16)</f>
        <v/>
      </c>
      <c r="I9" s="51" t="str">
        <f>IF(ISBLANK(TechData!K16),"",TechData!K16)</f>
        <v/>
      </c>
      <c r="J9" s="51" t="str">
        <f>IF(ISBLANK(TechData!L16),"",TechData!L16)</f>
        <v/>
      </c>
      <c r="K9" s="51" t="str">
        <f>IF(ISBLANK(TechData!M16),"",TechData!M16)</f>
        <v/>
      </c>
    </row>
    <row r="10" spans="1:15" x14ac:dyDescent="0.2">
      <c r="A10" s="50">
        <v>6</v>
      </c>
      <c r="B10" s="51" t="e">
        <f>IF(ISBLANK(TechData!#REF!),"",TechData!#REF!)</f>
        <v>#REF!</v>
      </c>
      <c r="C10" s="51" t="str">
        <f>IF(ISBLANK(TechData!E18),"",TechData!E18)</f>
        <v/>
      </c>
      <c r="D10" s="51" t="str">
        <f>IF(ISBLANK(TechData!F18),"",TechData!F18)</f>
        <v/>
      </c>
      <c r="E10" s="51" t="str">
        <f>IF(ISBLANK(TechData!G18),"",TechData!G18)</f>
        <v/>
      </c>
      <c r="F10" s="51" t="str">
        <f>IF(ISBLANK(TechData!H18),"",TechData!H18)</f>
        <v/>
      </c>
      <c r="G10" s="51" t="str">
        <f>IF(ISBLANK(TechData!I18),"",TechData!I18)</f>
        <v/>
      </c>
      <c r="H10" s="51" t="str">
        <f>IF(ISBLANK(TechData!J18),"",TechData!J18)</f>
        <v/>
      </c>
      <c r="I10" s="51" t="str">
        <f>IF(ISBLANK(TechData!K18),"",TechData!K18)</f>
        <v/>
      </c>
      <c r="J10" s="51" t="str">
        <f>IF(ISBLANK(TechData!L18),"",TechData!L18)</f>
        <v/>
      </c>
      <c r="K10" s="51" t="str">
        <f>IF(ISBLANK(TechData!M18),"",TechData!M18)</f>
        <v/>
      </c>
    </row>
    <row r="11" spans="1:15" x14ac:dyDescent="0.2">
      <c r="A11" s="50">
        <v>8</v>
      </c>
      <c r="B11" s="51" t="e">
        <f>IF(ISBLANK(TechData!#REF!),"",TechData!#REF!)</f>
        <v>#REF!</v>
      </c>
      <c r="C11" s="51" t="str">
        <f>IF(ISBLANK(TechData!E20),"",TechData!E20)</f>
        <v/>
      </c>
      <c r="D11" s="51" t="str">
        <f>IF(ISBLANK(TechData!F20),"",TechData!F20)</f>
        <v/>
      </c>
      <c r="E11" s="51" t="str">
        <f>IF(ISBLANK(TechData!G20),"",TechData!G20)</f>
        <v/>
      </c>
      <c r="F11" s="51" t="str">
        <f>IF(ISBLANK(TechData!H20),"",TechData!H20)</f>
        <v/>
      </c>
      <c r="G11" s="51" t="str">
        <f>IF(ISBLANK(TechData!I20),"",TechData!I20)</f>
        <v/>
      </c>
      <c r="H11" s="51" t="str">
        <f>IF(ISBLANK(TechData!J20),"",TechData!J20)</f>
        <v/>
      </c>
      <c r="I11" s="51" t="str">
        <f>IF(ISBLANK(TechData!K20),"",TechData!K20)</f>
        <v/>
      </c>
      <c r="J11" s="51" t="str">
        <f>IF(ISBLANK(TechData!L20),"",TechData!L20)</f>
        <v/>
      </c>
      <c r="K11" s="51" t="str">
        <f>IF(ISBLANK(TechData!M20),"",TechData!M20)</f>
        <v/>
      </c>
    </row>
    <row r="12" spans="1:15" x14ac:dyDescent="0.2">
      <c r="A12" s="50">
        <v>10</v>
      </c>
      <c r="B12" s="51" t="e">
        <f>IF(ISBLANK(TechData!#REF!),"",TechData!#REF!)</f>
        <v>#REF!</v>
      </c>
      <c r="C12" s="51" t="str">
        <f>IF(ISBLANK(TechData!E22),"",TechData!E22)</f>
        <v/>
      </c>
      <c r="D12" s="51" t="str">
        <f>IF(ISBLANK(TechData!F22),"",TechData!F22)</f>
        <v/>
      </c>
      <c r="E12" s="51" t="str">
        <f>IF(ISBLANK(TechData!G22),"",TechData!G22)</f>
        <v/>
      </c>
      <c r="F12" s="51" t="str">
        <f>IF(ISBLANK(TechData!H22),"",TechData!H22)</f>
        <v/>
      </c>
      <c r="G12" s="51" t="str">
        <f>IF(ISBLANK(TechData!I22),"",TechData!I22)</f>
        <v/>
      </c>
      <c r="H12" s="51" t="str">
        <f>IF(ISBLANK(TechData!J22),"",TechData!J22)</f>
        <v/>
      </c>
      <c r="I12" s="51" t="str">
        <f>IF(ISBLANK(TechData!K22),"",TechData!K22)</f>
        <v/>
      </c>
      <c r="J12" s="51" t="str">
        <f>IF(ISBLANK(TechData!L22),"",TechData!L22)</f>
        <v/>
      </c>
      <c r="K12" s="51" t="str">
        <f>IF(ISBLANK(TechData!M22),"",TechData!M22)</f>
        <v/>
      </c>
    </row>
    <row r="13" spans="1:15" x14ac:dyDescent="0.2">
      <c r="A13" s="50">
        <v>12</v>
      </c>
      <c r="B13" s="51" t="e">
        <f>IF(ISBLANK(TechData!#REF!),"",TechData!#REF!)</f>
        <v>#REF!</v>
      </c>
      <c r="C13" s="51" t="str">
        <f>IF(ISBLANK(TechData!E24),"",TechData!E24)</f>
        <v/>
      </c>
      <c r="D13" s="51" t="str">
        <f>IF(ISBLANK(TechData!F24),"",TechData!F24)</f>
        <v/>
      </c>
      <c r="E13" s="51" t="str">
        <f>IF(ISBLANK(TechData!G24),"",TechData!G24)</f>
        <v/>
      </c>
      <c r="F13" s="51" t="str">
        <f>IF(ISBLANK(TechData!H24),"",TechData!H24)</f>
        <v/>
      </c>
      <c r="G13" s="51" t="str">
        <f>IF(ISBLANK(TechData!I24),"",TechData!I24)</f>
        <v/>
      </c>
      <c r="H13" s="51" t="str">
        <f>IF(ISBLANK(TechData!J24),"",TechData!J24)</f>
        <v/>
      </c>
      <c r="I13" s="51" t="str">
        <f>IF(ISBLANK(TechData!K24),"",TechData!K24)</f>
        <v/>
      </c>
      <c r="J13" s="51" t="str">
        <f>IF(ISBLANK(TechData!L24),"",TechData!L24)</f>
        <v/>
      </c>
      <c r="K13" s="51" t="str">
        <f>IF(ISBLANK(TechData!M24),"",TechData!M24)</f>
        <v/>
      </c>
    </row>
    <row r="14" spans="1:15" x14ac:dyDescent="0.2"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5" ht="15" x14ac:dyDescent="0.25">
      <c r="A15" s="49" t="s">
        <v>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5" x14ac:dyDescent="0.2">
      <c r="A16" s="50">
        <v>4</v>
      </c>
      <c r="B16" s="51" t="e">
        <f>IF(ISBLANK(TechData!#REF!),"",TechData!#REF!)</f>
        <v>#REF!</v>
      </c>
      <c r="C16" s="51" t="str">
        <f>IF(ISBLANK(TechData!E17),"",TechData!E17)</f>
        <v/>
      </c>
      <c r="D16" s="51" t="str">
        <f>IF(ISBLANK(TechData!F17),"",TechData!F17)</f>
        <v/>
      </c>
      <c r="E16" s="51" t="str">
        <f>IF(ISBLANK(TechData!G17),"",TechData!G17)</f>
        <v/>
      </c>
      <c r="F16" s="51" t="str">
        <f>IF(ISBLANK(TechData!H17),"",TechData!H17)</f>
        <v/>
      </c>
      <c r="G16" s="51" t="str">
        <f>IF(ISBLANK(TechData!I17),"",TechData!I17)</f>
        <v/>
      </c>
      <c r="H16" s="51" t="str">
        <f>IF(ISBLANK(TechData!J17),"",TechData!J17)</f>
        <v/>
      </c>
      <c r="I16" s="51" t="str">
        <f>IF(ISBLANK(TechData!K17),"",TechData!K17)</f>
        <v/>
      </c>
      <c r="J16" s="51" t="str">
        <f>IF(ISBLANK(TechData!L17),"",TechData!L17)</f>
        <v/>
      </c>
      <c r="K16" s="51" t="str">
        <f>IF(ISBLANK(TechData!M17),"",TechData!M17)</f>
        <v/>
      </c>
    </row>
    <row r="17" spans="1:11" x14ac:dyDescent="0.2">
      <c r="A17" s="50">
        <v>6</v>
      </c>
      <c r="B17" s="51" t="e">
        <f>IF(ISBLANK(TechData!#REF!),"",TechData!#REF!)</f>
        <v>#REF!</v>
      </c>
      <c r="C17" s="51" t="str">
        <f>IF(ISBLANK(TechData!E19),"",TechData!E19)</f>
        <v/>
      </c>
      <c r="D17" s="51" t="str">
        <f>IF(ISBLANK(TechData!F19),"",TechData!F19)</f>
        <v/>
      </c>
      <c r="E17" s="51" t="str">
        <f>IF(ISBLANK(TechData!G19),"",TechData!G19)</f>
        <v/>
      </c>
      <c r="F17" s="51" t="str">
        <f>IF(ISBLANK(TechData!H19),"",TechData!H19)</f>
        <v/>
      </c>
      <c r="G17" s="51" t="str">
        <f>IF(ISBLANK(TechData!I19),"",TechData!I19)</f>
        <v/>
      </c>
      <c r="H17" s="51" t="str">
        <f>IF(ISBLANK(TechData!J19),"",TechData!J19)</f>
        <v/>
      </c>
      <c r="I17" s="51" t="str">
        <f>IF(ISBLANK(TechData!K19),"",TechData!K19)</f>
        <v/>
      </c>
      <c r="J17" s="51" t="str">
        <f>IF(ISBLANK(TechData!L19),"",TechData!L19)</f>
        <v/>
      </c>
      <c r="K17" s="51" t="str">
        <f>IF(ISBLANK(TechData!M19),"",TechData!M19)</f>
        <v/>
      </c>
    </row>
    <row r="18" spans="1:11" x14ac:dyDescent="0.2">
      <c r="A18" s="50">
        <v>8</v>
      </c>
      <c r="B18" s="51" t="e">
        <f>IF(ISBLANK(TechData!#REF!),"",TechData!#REF!)</f>
        <v>#REF!</v>
      </c>
      <c r="C18" s="51" t="str">
        <f>IF(ISBLANK(TechData!E21),"",TechData!E21)</f>
        <v/>
      </c>
      <c r="D18" s="51" t="str">
        <f>IF(ISBLANK(TechData!F21),"",TechData!F21)</f>
        <v/>
      </c>
      <c r="E18" s="51" t="str">
        <f>IF(ISBLANK(TechData!G21),"",TechData!G21)</f>
        <v/>
      </c>
      <c r="F18" s="51" t="str">
        <f>IF(ISBLANK(TechData!H21),"",TechData!H21)</f>
        <v/>
      </c>
      <c r="G18" s="51" t="str">
        <f>IF(ISBLANK(TechData!I21),"",TechData!I21)</f>
        <v/>
      </c>
      <c r="H18" s="51" t="str">
        <f>IF(ISBLANK(TechData!J21),"",TechData!J21)</f>
        <v/>
      </c>
      <c r="I18" s="51" t="str">
        <f>IF(ISBLANK(TechData!K21),"",TechData!K21)</f>
        <v/>
      </c>
      <c r="J18" s="51" t="str">
        <f>IF(ISBLANK(TechData!L21),"",TechData!L21)</f>
        <v/>
      </c>
      <c r="K18" s="51" t="str">
        <f>IF(ISBLANK(TechData!M21),"",TechData!M21)</f>
        <v/>
      </c>
    </row>
    <row r="19" spans="1:11" x14ac:dyDescent="0.2">
      <c r="A19" s="50">
        <v>10</v>
      </c>
      <c r="B19" s="51" t="e">
        <f>IF(ISBLANK(TechData!#REF!),"",TechData!#REF!)</f>
        <v>#REF!</v>
      </c>
      <c r="C19" s="51" t="str">
        <f>IF(ISBLANK(TechData!E23),"",TechData!E23)</f>
        <v/>
      </c>
      <c r="D19" s="51" t="str">
        <f>IF(ISBLANK(TechData!F23),"",TechData!F23)</f>
        <v/>
      </c>
      <c r="E19" s="51" t="str">
        <f>IF(ISBLANK(TechData!G23),"",TechData!G23)</f>
        <v/>
      </c>
      <c r="F19" s="51" t="str">
        <f>IF(ISBLANK(TechData!H23),"",TechData!H23)</f>
        <v/>
      </c>
      <c r="G19" s="51" t="str">
        <f>IF(ISBLANK(TechData!I23),"",TechData!I23)</f>
        <v/>
      </c>
      <c r="H19" s="51" t="str">
        <f>IF(ISBLANK(TechData!J23),"",TechData!J23)</f>
        <v/>
      </c>
      <c r="I19" s="51" t="str">
        <f>IF(ISBLANK(TechData!K23),"",TechData!K23)</f>
        <v/>
      </c>
      <c r="J19" s="51" t="str">
        <f>IF(ISBLANK(TechData!L23),"",TechData!L23)</f>
        <v/>
      </c>
      <c r="K19" s="51" t="str">
        <f>IF(ISBLANK(TechData!M23),"",TechData!M23)</f>
        <v/>
      </c>
    </row>
    <row r="20" spans="1:11" x14ac:dyDescent="0.2">
      <c r="A20" s="50">
        <v>12</v>
      </c>
      <c r="B20" s="51" t="e">
        <f>IF(ISBLANK(TechData!#REF!),"",TechData!#REF!)</f>
        <v>#REF!</v>
      </c>
      <c r="C20" s="51" t="str">
        <f>IF(ISBLANK(TechData!E25),"",TechData!E25)</f>
        <v/>
      </c>
      <c r="D20" s="51" t="str">
        <f>IF(ISBLANK(TechData!F25),"",TechData!F25)</f>
        <v/>
      </c>
      <c r="E20" s="51" t="str">
        <f>IF(ISBLANK(TechData!G25),"",TechData!G25)</f>
        <v/>
      </c>
      <c r="F20" s="51" t="str">
        <f>IF(ISBLANK(TechData!H25),"",TechData!H25)</f>
        <v/>
      </c>
      <c r="G20" s="51" t="str">
        <f>IF(ISBLANK(TechData!I25),"",TechData!I25)</f>
        <v/>
      </c>
      <c r="H20" s="51" t="str">
        <f>IF(ISBLANK(TechData!J25),"",TechData!J25)</f>
        <v/>
      </c>
      <c r="I20" s="51" t="str">
        <f>IF(ISBLANK(TechData!K25),"",TechData!K25)</f>
        <v/>
      </c>
      <c r="J20" s="51" t="str">
        <f>IF(ISBLANK(TechData!L25),"",TechData!L25)</f>
        <v/>
      </c>
      <c r="K20" s="51" t="str">
        <f>IF(ISBLANK(TechData!M25),"",TechData!M25)</f>
        <v/>
      </c>
    </row>
    <row r="22" spans="1:11" x14ac:dyDescent="0.2">
      <c r="A22" s="53" t="s">
        <v>42</v>
      </c>
    </row>
    <row r="23" spans="1:11" x14ac:dyDescent="0.2">
      <c r="A23" s="50">
        <f>ABS(SelectionData!$C$5-SelectionData!$C$4)</f>
        <v>10</v>
      </c>
    </row>
    <row r="24" spans="1:11" x14ac:dyDescent="0.2">
      <c r="A24" s="50" t="s">
        <v>48</v>
      </c>
      <c r="B24" s="50" t="e">
        <f ca="1">IF(B9="","",IF($A$23&lt;4,4,IF($A$23&gt;12,10,OFFSET($A$9,MATCH($A$23,$A$9:$A$13)-1,0))))</f>
        <v>#REF!</v>
      </c>
      <c r="C24" s="50" t="str">
        <f t="shared" ref="C24:K24" ca="1" si="0">IF(C9="","",IF($A$23&lt;4,4,IF($A$23&gt;12,10,OFFSET($A$9,MATCH($A$23,$A$9:$A$13)-1,0))))</f>
        <v/>
      </c>
      <c r="D24" s="50" t="str">
        <f t="shared" ca="1" si="0"/>
        <v/>
      </c>
      <c r="E24" s="50" t="str">
        <f t="shared" ca="1" si="0"/>
        <v/>
      </c>
      <c r="F24" s="50" t="str">
        <f t="shared" ca="1" si="0"/>
        <v/>
      </c>
      <c r="G24" s="50" t="str">
        <f t="shared" ca="1" si="0"/>
        <v/>
      </c>
      <c r="H24" s="50" t="str">
        <f t="shared" ca="1" si="0"/>
        <v/>
      </c>
      <c r="I24" s="50" t="str">
        <f t="shared" ca="1" si="0"/>
        <v/>
      </c>
      <c r="J24" s="50" t="str">
        <f t="shared" ca="1" si="0"/>
        <v/>
      </c>
      <c r="K24" s="50" t="str">
        <f t="shared" ca="1" si="0"/>
        <v/>
      </c>
    </row>
    <row r="25" spans="1:11" x14ac:dyDescent="0.2">
      <c r="A25" s="50" t="s">
        <v>47</v>
      </c>
      <c r="B25" s="50" t="e">
        <f ca="1">IF(B9="","",IF($A$23&lt;4,6,IF($A$23&gt;12,12,OFFSET($A$9,MATCH($A$23,$A$9:$A$13),0))))</f>
        <v>#REF!</v>
      </c>
      <c r="C25" s="50" t="str">
        <f t="shared" ref="C25:K25" ca="1" si="1">IF(C9="","",IF($A$23&lt;4,6,IF($A$23&gt;12,12,OFFSET($A$9,MATCH($A$23,$A$9:$A$13),0))))</f>
        <v/>
      </c>
      <c r="D25" s="50" t="str">
        <f t="shared" ca="1" si="1"/>
        <v/>
      </c>
      <c r="E25" s="50" t="str">
        <f t="shared" ca="1" si="1"/>
        <v/>
      </c>
      <c r="F25" s="50" t="str">
        <f t="shared" ca="1" si="1"/>
        <v/>
      </c>
      <c r="G25" s="50" t="str">
        <f t="shared" ca="1" si="1"/>
        <v/>
      </c>
      <c r="H25" s="50" t="str">
        <f t="shared" ca="1" si="1"/>
        <v/>
      </c>
      <c r="I25" s="50" t="str">
        <f t="shared" ca="1" si="1"/>
        <v/>
      </c>
      <c r="J25" s="50" t="str">
        <f t="shared" ca="1" si="1"/>
        <v/>
      </c>
      <c r="K25" s="50" t="str">
        <f t="shared" ca="1" si="1"/>
        <v/>
      </c>
    </row>
    <row r="26" spans="1:11" x14ac:dyDescent="0.2">
      <c r="A26" s="50" t="s">
        <v>43</v>
      </c>
      <c r="B26" s="50" t="e">
        <f ca="1">IF(B9="","",IF($A$23&lt;4,B9,IF($A$23&gt;12,B12,OFFSET(B$9,MATCH($A$23,$A$9:$A$13)-1,0))))</f>
        <v>#REF!</v>
      </c>
      <c r="C26" s="50" t="str">
        <f t="shared" ref="C26:K26" ca="1" si="2">IF(C9="","",IF($A$23&lt;4,C9,IF($A$23&gt;12,C12,OFFSET(C$9,MATCH($A$23,$A$9:$A$13)-1,0))))</f>
        <v/>
      </c>
      <c r="D26" s="50" t="str">
        <f t="shared" ca="1" si="2"/>
        <v/>
      </c>
      <c r="E26" s="50" t="str">
        <f t="shared" ca="1" si="2"/>
        <v/>
      </c>
      <c r="F26" s="50" t="str">
        <f t="shared" ca="1" si="2"/>
        <v/>
      </c>
      <c r="G26" s="50" t="str">
        <f t="shared" ca="1" si="2"/>
        <v/>
      </c>
      <c r="H26" s="50" t="str">
        <f t="shared" ca="1" si="2"/>
        <v/>
      </c>
      <c r="I26" s="50" t="str">
        <f t="shared" ca="1" si="2"/>
        <v/>
      </c>
      <c r="J26" s="50" t="str">
        <f t="shared" ca="1" si="2"/>
        <v/>
      </c>
      <c r="K26" s="50" t="str">
        <f t="shared" ca="1" si="2"/>
        <v/>
      </c>
    </row>
    <row r="27" spans="1:11" x14ac:dyDescent="0.2">
      <c r="A27" s="50" t="s">
        <v>44</v>
      </c>
      <c r="B27" s="50" t="e">
        <f ca="1">IF(B9="","",IF($A$23&lt;4,B10,IF($A$23&gt;12,B13,OFFSET(B$9,MATCH($A$23,$A$9:$A$13),0))))</f>
        <v>#REF!</v>
      </c>
      <c r="C27" s="50" t="str">
        <f t="shared" ref="C27:K27" ca="1" si="3">IF(C9="","",IF($A$23&lt;4,C10,IF($A$23&gt;12,C13,OFFSET(C$9,MATCH($A$23,$A$9:$A$13),0))))</f>
        <v/>
      </c>
      <c r="D27" s="50" t="str">
        <f t="shared" ca="1" si="3"/>
        <v/>
      </c>
      <c r="E27" s="50" t="str">
        <f t="shared" ca="1" si="3"/>
        <v/>
      </c>
      <c r="F27" s="50" t="str">
        <f t="shared" ca="1" si="3"/>
        <v/>
      </c>
      <c r="G27" s="50" t="str">
        <f t="shared" ca="1" si="3"/>
        <v/>
      </c>
      <c r="H27" s="50" t="str">
        <f t="shared" ca="1" si="3"/>
        <v/>
      </c>
      <c r="I27" s="50" t="str">
        <f t="shared" ca="1" si="3"/>
        <v/>
      </c>
      <c r="J27" s="50" t="str">
        <f t="shared" ca="1" si="3"/>
        <v/>
      </c>
      <c r="K27" s="50" t="str">
        <f t="shared" ca="1" si="3"/>
        <v/>
      </c>
    </row>
    <row r="28" spans="1:11" x14ac:dyDescent="0.2">
      <c r="A28" s="50" t="s">
        <v>45</v>
      </c>
      <c r="B28" s="50" t="e">
        <f ca="1">IF(B16="","",IF($A$23&lt;4,B16,IF($A$23&gt;12,B19,OFFSET(B$16,MATCH($A$23,$A$16:$A$20)-1,0))))</f>
        <v>#REF!</v>
      </c>
      <c r="C28" s="50" t="str">
        <f t="shared" ref="C28:K28" ca="1" si="4">IF(C16="","",IF($A$23&lt;4,C16,IF($A$23&gt;12,C19,OFFSET(C$16,MATCH($A$23,$A$16:$A$20)-1,0))))</f>
        <v/>
      </c>
      <c r="D28" s="50" t="str">
        <f t="shared" ca="1" si="4"/>
        <v/>
      </c>
      <c r="E28" s="50" t="str">
        <f t="shared" ca="1" si="4"/>
        <v/>
      </c>
      <c r="F28" s="50" t="str">
        <f t="shared" ca="1" si="4"/>
        <v/>
      </c>
      <c r="G28" s="50" t="str">
        <f t="shared" ca="1" si="4"/>
        <v/>
      </c>
      <c r="H28" s="50" t="str">
        <f t="shared" ca="1" si="4"/>
        <v/>
      </c>
      <c r="I28" s="50" t="str">
        <f t="shared" ca="1" si="4"/>
        <v/>
      </c>
      <c r="J28" s="50" t="str">
        <f t="shared" ca="1" si="4"/>
        <v/>
      </c>
      <c r="K28" s="50" t="str">
        <f t="shared" ca="1" si="4"/>
        <v/>
      </c>
    </row>
    <row r="29" spans="1:11" x14ac:dyDescent="0.2">
      <c r="A29" s="50" t="s">
        <v>46</v>
      </c>
      <c r="B29" s="50" t="e">
        <f ca="1">IF(B16="","",IF($A$23&lt;4,B17,IF($A$23&gt;12,B20,OFFSET(B$16,MATCH($A$23,$A$16:$A$20),0))))</f>
        <v>#REF!</v>
      </c>
      <c r="C29" s="50" t="str">
        <f t="shared" ref="C29:K29" ca="1" si="5">IF(C16="","",IF($A$23&lt;4,C17,IF($A$23&gt;12,C20,OFFSET(C$16,MATCH($A$23,$A$16:$A$20),0))))</f>
        <v/>
      </c>
      <c r="D29" s="50" t="str">
        <f t="shared" ca="1" si="5"/>
        <v/>
      </c>
      <c r="E29" s="50" t="str">
        <f t="shared" ca="1" si="5"/>
        <v/>
      </c>
      <c r="F29" s="50" t="str">
        <f t="shared" ca="1" si="5"/>
        <v/>
      </c>
      <c r="G29" s="50" t="str">
        <f t="shared" ca="1" si="5"/>
        <v/>
      </c>
      <c r="H29" s="50" t="str">
        <f t="shared" ca="1" si="5"/>
        <v/>
      </c>
      <c r="I29" s="50" t="str">
        <f t="shared" ca="1" si="5"/>
        <v/>
      </c>
      <c r="J29" s="50" t="str">
        <f t="shared" ca="1" si="5"/>
        <v/>
      </c>
      <c r="K29" s="50" t="str">
        <f t="shared" ca="1" si="5"/>
        <v/>
      </c>
    </row>
  </sheetData>
  <sheetProtection algorithmName="SHA-512" hashValue="JZ2kaHj7zZ0A9kPPbUVqaW/44fMdy7vEfl1debfD/+M7cyBclpoYJ5bmAS3mHiziM6BTpKA4MmB4rY++1liRLg==" saltValue="8GP3LnPuHHOyen18rK/Nc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CD48654B54554390186499E0651E86" ma:contentTypeVersion="13" ma:contentTypeDescription="Een nieuw document maken." ma:contentTypeScope="" ma:versionID="2693037b40dbc0aba88f076a90625d11">
  <xsd:schema xmlns:xsd="http://www.w3.org/2001/XMLSchema" xmlns:xs="http://www.w3.org/2001/XMLSchema" xmlns:p="http://schemas.microsoft.com/office/2006/metadata/properties" xmlns:ns2="c7f60283-def7-45c8-be52-19224b596703" xmlns:ns3="bd92be4b-0569-4231-8051-a959b5c34410" targetNamespace="http://schemas.microsoft.com/office/2006/metadata/properties" ma:root="true" ma:fieldsID="132679c65db04140e8622df00b1d8308" ns2:_="" ns3:_="">
    <xsd:import namespace="c7f60283-def7-45c8-be52-19224b596703"/>
    <xsd:import namespace="bd92be4b-0569-4231-8051-a959b5c344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60283-def7-45c8-be52-19224b5967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a1573c2d-6d88-44c3-a7aa-88974e2204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92be4b-0569-4231-8051-a959b5c344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e9f9c21-2630-41f5-b49d-0a4762a86870}" ma:internalName="TaxCatchAll" ma:showField="CatchAllData" ma:web="bd92be4b-0569-4231-8051-a959b5c344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2C67CC-9C27-4A26-9254-A5E5C3C9C4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555377-5FBD-418A-B8AD-531528769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f60283-def7-45c8-be52-19224b596703"/>
    <ds:schemaRef ds:uri="bd92be4b-0569-4231-8051-a959b5c344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SelectionData</vt:lpstr>
      <vt:lpstr>units</vt:lpstr>
      <vt:lpstr>TechData</vt:lpstr>
      <vt:lpstr>IntermediateCalcul</vt:lpstr>
      <vt:lpstr>units</vt:lpstr>
    </vt:vector>
  </TitlesOfParts>
  <Company>Grada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Keith Van de Wiele</cp:lastModifiedBy>
  <cp:lastPrinted>2015-12-15T12:03:44Z</cp:lastPrinted>
  <dcterms:created xsi:type="dcterms:W3CDTF">2015-05-07T08:41:20Z</dcterms:created>
  <dcterms:modified xsi:type="dcterms:W3CDTF">2022-08-10T12:13:19Z</dcterms:modified>
</cp:coreProperties>
</file>